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saveExternalLinkValues="0" codeName="DieseArbeitsmappe"/>
  <mc:AlternateContent xmlns:mc="http://schemas.openxmlformats.org/markup-compatibility/2006">
    <mc:Choice Requires="x15">
      <x15ac:absPath xmlns:x15ac="http://schemas.microsoft.com/office/spreadsheetml/2010/11/ac" url="N:\Entrepreneurship (ES)\01 Programme\Innovative Solutions\Internes\Vorlagen 2024\Abrechnungsdokumente\"/>
    </mc:Choice>
  </mc:AlternateContent>
  <xr:revisionPtr revIDLastSave="0" documentId="13_ncr:1_{EF97F2B0-D570-4F62-9965-3D8F8C6D6AA1}" xr6:coauthVersionLast="47" xr6:coauthVersionMax="47" xr10:uidLastSave="{00000000-0000-0000-0000-000000000000}"/>
  <bookViews>
    <workbookView xWindow="-28920" yWindow="-120" windowWidth="29040" windowHeight="15840" tabRatio="663" firstSheet="6" activeTab="7" xr2:uid="{00000000-000D-0000-FFFF-FFFF00000000}"/>
  </bookViews>
  <sheets>
    <sheet name=" Anleitung GAL" sheetId="13" state="veryHidden" r:id="rId1"/>
    <sheet name="Anleitung (pre)seed &amp; KI" sheetId="32" state="veryHidden" r:id="rId2"/>
    <sheet name="Anleitung IÖB" sheetId="30" state="veryHidden" r:id="rId3"/>
    <sheet name="Anleitung AplusB" sheetId="31" state="veryHidden" r:id="rId4"/>
    <sheet name="Anleitung TechInt" sheetId="33" state="veryHidden" r:id="rId5"/>
    <sheet name="Anleitung Impulse" sheetId="34" state="veryHidden" r:id="rId6"/>
    <sheet name="Anleitung IPS_ISF" sheetId="35" r:id="rId7"/>
    <sheet name="Angaben" sheetId="2" r:id="rId8"/>
    <sheet name="Rechnungen" sheetId="24" r:id="rId9"/>
    <sheet name="Summenblatt" sheetId="23" r:id="rId10"/>
    <sheet name="Zusammenfassung" sheetId="27" state="veryHidden" r:id="rId11"/>
    <sheet name="Personalkosten" sheetId="5" state="veryHidden" r:id="rId12"/>
    <sheet name="Förderquote_IXS_IXL" sheetId="28" state="veryHidden" r:id="rId13"/>
    <sheet name="FAQ" sheetId="26" r:id="rId14"/>
    <sheet name="Gültigkeiten" sheetId="21" state="veryHidden" r:id="rId15"/>
    <sheet name="VERSION" sheetId="14" state="veryHidden" r:id="rId16"/>
  </sheets>
  <definedNames>
    <definedName name="_xlnm._FilterDatabase" localSheetId="8" hidden="1">Rechnungen!$A$7:$S$1000</definedName>
    <definedName name="ama_text" hidden="1">IF(ISBLANK(Angaben!$B$6),"nein",VLOOKUP(FB_HELP_Aktionskennung,FB_HELP_Aktionstabelle,9))</definedName>
    <definedName name="_xlnm.Print_Area" localSheetId="0" hidden="1">' Anleitung GAL'!$A$1:$A$117</definedName>
    <definedName name="_xlnm.Print_Area" localSheetId="7" hidden="1">Angaben!$A$2:$C$44</definedName>
    <definedName name="_xlnm.Print_Area" localSheetId="1" hidden="1">'Anleitung (pre)seed &amp; KI'!$A$1:$A$109</definedName>
    <definedName name="_xlnm.Print_Area" localSheetId="3" hidden="1">'Anleitung AplusB'!$A$1:$A$115</definedName>
    <definedName name="_xlnm.Print_Area" localSheetId="5" hidden="1">'Anleitung Impulse'!$A$1:$A$105</definedName>
    <definedName name="_xlnm.Print_Area" localSheetId="2" hidden="1">'Anleitung IÖB'!$A$1:$A$98</definedName>
    <definedName name="_xlnm.Print_Area" localSheetId="6" hidden="1">'Anleitung IPS_ISF'!$A$1:$A$104</definedName>
    <definedName name="_xlnm.Print_Area" localSheetId="4" hidden="1">'Anleitung TechInt'!$A$1:$A$107</definedName>
    <definedName name="_xlnm.Print_Area" localSheetId="11">OFFSET(Personalkosten!$A$2,,,FB_PERS_Anzahl_Zeilen_Druckbereich-1,16)</definedName>
    <definedName name="_xlnm.Print_Area" localSheetId="8">OFFSET(Rechnungen!$A$2,,,FB_RE_Anzahl_Zeilen_Druckbereich-1,16)</definedName>
    <definedName name="_xlnm.Print_Area" localSheetId="9">Summenblatt!$A$2:$M$15</definedName>
    <definedName name="_xlnm.Print_Area" localSheetId="10">OFFSET(Zusammenfassung!$A$2,,,MIN(Zusammenfassung!FB_ZUS_Anzahl_Zeilen_Druckbereich,ROW(Zusammenfassung!FB_ZUS_Ende_Auswertung)),11)</definedName>
    <definedName name="Druckbereich_Reserve" localSheetId="11" hidden="1">OFFSET(Personalkosten!$A$2,,,FB_PERS_Anzahl_Zeilen_Druckbereich-1,16)</definedName>
    <definedName name="Druckbereich_Reserve" localSheetId="8" hidden="1">OFFSET(Rechnungen!$A$2,,,FB_RE_Anzahl_Zeilen_Druckbereich-1,16)</definedName>
    <definedName name="Druckbereich_Reserve" localSheetId="9" hidden="1">OFFSET(Summenblatt!$A$2,,,MIN(FB_SUM_Anzahl_Zeilen_Druckbereich,ROW(FB_SUM_Ende_Auswertung)),13)</definedName>
    <definedName name="Druckbereich_Reserve" localSheetId="10" hidden="1">OFFSET(Zusammenfassung!$A$2,,,MIN(Zusammenfassung!FB_ZUS_Anzahl_Zeilen_Druckbereich,ROW(Zusammenfassung!FB_ZUS_Ende_Auswertung)),11)</definedName>
    <definedName name="_xlnm.Print_Titles" localSheetId="11" hidden="1">Personalkosten!$2:$7</definedName>
    <definedName name="_xlnm.Print_Titles" localSheetId="8" hidden="1">Rechnungen!$2:$7</definedName>
    <definedName name="FAQ_Kosten" localSheetId="13" hidden="1">IF(AND(ISTEXT(FAQ!$A1),ISTEXT(FAQ!$B1),ISTEXT(FAQ!$C1)),ROUND(MIN((FAQ!$E1*(1-(FAQ!$F1/100))),FAQ!$L1/IF(ISBLANK(FAQ!$K1),1,FAQ!$K1))/(1+FAQ!$G1/100)-FAQ!$H1,2),0)</definedName>
    <definedName name="FB_ANG_ANDERE" hidden="1">Angaben!#REF!</definedName>
    <definedName name="FB_ANG_ANREDE" hidden="1">Angaben!$B$21</definedName>
    <definedName name="FB_ANG_DATUM" hidden="1">Angaben!$B$14</definedName>
    <definedName name="FB_ANG_EA_JA_NEIN" hidden="1">Angaben!$B$18</definedName>
    <definedName name="FB_ANG_FIRMA" hidden="1">Angaben!$B$12</definedName>
    <definedName name="FB_ANG_FVNR" hidden="1">Angaben!$B$6</definedName>
    <definedName name="FB_ANG_MAIL" hidden="1">Angaben!$B$29</definedName>
    <definedName name="FB_ANG_NAME" hidden="1">Angaben!$B$25</definedName>
    <definedName name="FB_ANG_NUMMER" hidden="1">Angaben!$B$16</definedName>
    <definedName name="FB_ANG_TEL" hidden="1">Angaben!$B$27</definedName>
    <definedName name="FB_ANG_VORNAME" hidden="1">Angaben!$B$23</definedName>
    <definedName name="FB_HELP_Aktionskennung" hidden="1">Gültigkeiten!$AA$2</definedName>
    <definedName name="FB_HELP_Aktionskennung_Prüfung" hidden="1">Gültigkeiten!$AA$7</definedName>
    <definedName name="FB_HELP_Aktionstabelle" hidden="1">OFFSET(FB_HELP_Aktionstabelle_Start,1,,FB_HELP_Anzahl_Aktionen+1,FB_HELP_Aktionstabelle_Spalten)</definedName>
    <definedName name="FB_HELP_Aktionstabelle_Spalten" hidden="1">Gültigkeiten!$AA$5</definedName>
    <definedName name="FB_HELP_Aktionstabelle_Start" hidden="1">Gültigkeiten!$AA$9</definedName>
    <definedName name="FB_HELP_ANL_JA_NEIN" hidden="1">Gültigkeiten!$A$6</definedName>
    <definedName name="FB_Help_ANSPALT" hidden="1">Gültigkeiten!$AG$8</definedName>
    <definedName name="FB_HELP_Anzahl_Aktionen" hidden="1">Gültigkeiten!$AA$3</definedName>
    <definedName name="FB_Help_Bezeichnung_Auskunftsperson" hidden="1">Gültigkeiten!$AM$8</definedName>
    <definedName name="FB_Help_Bezeichnung_Bezeichnung_EA" hidden="1">Gültigkeiten!$AN$8</definedName>
    <definedName name="FB_Help_Bezeichnung_Bezeichnung_SUM" hidden="1">Gültigkeiten!$AO$8</definedName>
    <definedName name="FB_Help_Bezeichnung_Rechnung_SplateN" hidden="1">Gültigkeiten!$AL$8</definedName>
    <definedName name="FB_Help_Endabrechnung_vs_finaler_Kostennachweis" hidden="1">Gültigkeiten!$AP$8</definedName>
    <definedName name="FB_Help_Gemeinkosten_vorgesehen" hidden="1">Gültigkeiten!$AT$8</definedName>
    <definedName name="FB_HELP_GKZ_MAX" hidden="1">Gültigkeiten!$AE$9</definedName>
    <definedName name="FB_Help_Liste_alle" hidden="1">OFFSET([0]!FB_Help_Zaehle_alle_start,,,[0]!FB_Help_Zaehle_alle_anzahl,)</definedName>
    <definedName name="FB_Help_Liste_nur_p" hidden="1">OFFSET([0]!FB_HELP_Zaehle_nur_p_start,,,[0]!FB_HELP_Zaehle_nur_p_anzahl,)</definedName>
    <definedName name="FB_Help_Liste_Ohne_p" hidden="1">OFFSET([0]!FB_HELP_Zaehle_no_p_start,,,[0]!FB_HELP_Zaehle_no_p_anzahl,)</definedName>
    <definedName name="FB_HELP_LNK_MAX" hidden="1">Gültigkeiten!$AD$9</definedName>
    <definedName name="FB_Help_Meilenstein_or_laufend" hidden="1">Gültigkeiten!$AK$8</definedName>
    <definedName name="FB_Help_Spaltenbezeichnung_bisher_abgerechnet" hidden="1">Gültigkeiten!$AQ$8</definedName>
    <definedName name="FB_Help_Spaltenbezeichnung_bisher_abgerechnet_Format" hidden="1">Gültigkeiten!$AR$8</definedName>
    <definedName name="FB_HELP_STATUS" hidden="1">Gültigkeiten!$C$3:$C$10</definedName>
    <definedName name="FB_Help_Summenblatt_Mindesko_Beschriftung" hidden="1">Gültigkeiten!$AY$8</definedName>
    <definedName name="FB_Help_Summenblatt_Mindesko_Imp_Farbe" hidden="1">Gültigkeiten!$AX$8</definedName>
    <definedName name="FB_Help_Summenblatt_Mindesko_Imp_Text" hidden="1">Gültigkeiten!$AW$8</definedName>
    <definedName name="FB_Help_Summenblatt_Spaltenbez_IST" hidden="1">Gültigkeiten!$AV$8</definedName>
    <definedName name="FB_HELP_VERSION" hidden="1">Gültigkeiten!$A$3</definedName>
    <definedName name="FB_Help_Zaehle_alle_anzahl" hidden="1">Gültigkeiten!$L$5</definedName>
    <definedName name="FB_Help_Zaehle_alle_start" hidden="1">Gültigkeiten!$L$10</definedName>
    <definedName name="FB_HELP_Zaehle_no_p_anzahl" hidden="1">Gültigkeiten!$R$5</definedName>
    <definedName name="FB_HELP_Zaehle_no_p_start" hidden="1">Gültigkeiten!$R$10</definedName>
    <definedName name="FB_HELP_Zaehle_nur_p_anzahl" hidden="1">Gültigkeiten!$X$5</definedName>
    <definedName name="FB_HELP_Zaehle_nur_p_start" hidden="1">Gültigkeiten!$X$10</definedName>
    <definedName name="FB_Help_Zusammenfassung_Spaltenbez" hidden="1">Gültigkeiten!$AU$8</definedName>
    <definedName name="FB_PERS_Anzahl_Zeilen" hidden="1">Personalkosten!$A$6</definedName>
    <definedName name="FB_PERS_Anzahl_Zeilen_Druckbereich" hidden="1">Personalkosten!$A$5</definedName>
    <definedName name="FB_Pers_Begruendung_Start" hidden="1">Personalkosten!$O$7</definedName>
    <definedName name="FB_PERS_BRUTTO" hidden="1">OFFSET(FB_PERS_BRUTTO_START,1,,FB_PERS_Anzahl_Zeilen-7,)</definedName>
    <definedName name="FB_PERS_BRUTTO_START" hidden="1">Personalkosten!$H$7</definedName>
    <definedName name="FB_Pers_C_Start" hidden="1">Personalkosten!$P$7</definedName>
    <definedName name="FB_PERS_GKZ" hidden="1">OFFSET(FB_PERS_GKZ_START,1,,FB_PERS_Anzahl_Zeilen-7,)</definedName>
    <definedName name="FB_PERS_GKZ_START" hidden="1">Personalkosten!$J$7</definedName>
    <definedName name="FB_Pers_Korrektur" hidden="1">OFFSET(FB_Pers_Korrektur_Start,1,,FB_PERS_Anzahl_Zeilen-7,)</definedName>
    <definedName name="FB_Pers_Korrektur_Start" hidden="1">Personalkosten!$N$7</definedName>
    <definedName name="FB_PERS_KOSTEN_GES" hidden="1">OFFSET(FB_PERS_KOSTEN_GES_START,1,,FB_PERS_Anzahl_Zeilen-7,)</definedName>
    <definedName name="FB_PERS_KOSTEN_GES_START" hidden="1">Personalkosten!$M$7</definedName>
    <definedName name="FB_PERS_LNK" hidden="1">OFFSET(FB_PERS_LNK_START,1,,FB_PERS_Anzahl_Zeilen-7,)</definedName>
    <definedName name="FB_PERS_LNK_START" hidden="1">Personalkosten!$I$7</definedName>
    <definedName name="FB_PERS_NAME" hidden="1">OFFSET(FB_PERS_NAME_START,1,,FB_PERS_Anzahl_Zeilen-7,)</definedName>
    <definedName name="FB_PERS_NAME_START" hidden="1">Personalkosten!$B$7</definedName>
    <definedName name="FB_PERS_PERIODE_BIS" hidden="1">OFFSET(FB_PERS_PERIODE_BIS_START,1,,FB_PERS_Anzahl_Zeilen-7,)</definedName>
    <definedName name="FB_PERS_PERIODE_BIS_START" hidden="1">Personalkosten!$E$7</definedName>
    <definedName name="FB_PERS_PERIODE_VON" hidden="1">OFFSET(FB_PERS_PERIODE_VON_START,1,,FB_PERS_Anzahl_Zeilen-7,)</definedName>
    <definedName name="FB_PERS_PERIODE_VON_START" hidden="1">Personalkosten!$D$7</definedName>
    <definedName name="FB_PERS_PO_LT_FV" hidden="1">OFFSET(FB_PERS_PO_LT_FV_START,1,,FB_PERS_Anzahl_Zeilen-7,)</definedName>
    <definedName name="FB_PERS_PO_LT_FV_START" hidden="1">Personalkosten!$A$7</definedName>
    <definedName name="FB_Pers_R_Anzahl_der_z" hidden="1">Personalkosten!$Q$1</definedName>
    <definedName name="FB_Pers_R_Start" hidden="1">Personalkosten!$Q$7</definedName>
    <definedName name="FB_Pers_Rueckfragen" hidden="1">OFFSET(FB_Pers_R_Start,1,,FB_PERS_Anzahl_Zeilen-7,)</definedName>
    <definedName name="FB_Pers_Rueckfragen_Text_Start" hidden="1">Personalkosten!$R$7</definedName>
    <definedName name="FB_PERS_SATZ_BERECHNET" hidden="1">OFFSET(FB_PERS_SATZ_BERECHNET_START,1,,FB_PERS_Anzahl_Zeilen-7,)</definedName>
    <definedName name="FB_PERS_SATZ_BERECHNET_START" hidden="1">Personalkosten!$K$7</definedName>
    <definedName name="FB_PERS_SATZ_FIX" hidden="1">OFFSET(FB_PERS_SATZ_FIX_START,1,,FB_PERS_Anzahl_Zeilen-7,)</definedName>
    <definedName name="FB_PERS_SATZ_FIX_START" hidden="1">Personalkosten!$L$7</definedName>
    <definedName name="FB_PERS_STATUS" hidden="1">OFFSET(FB_PERS_STATUS_START,1,,FB_PERS_Anzahl_Zeilen-7,)</definedName>
    <definedName name="FB_PERS_STATUS_START" hidden="1">Personalkosten!$C$7</definedName>
    <definedName name="FB_PERS_STUNDEN" hidden="1">OFFSET(FB_PERS_STUNDEN_START,1,,FB_PERS_Anzahl_Zeilen-7,)</definedName>
    <definedName name="FB_PERS_STUNDEN_START" hidden="1">Personalkosten!$F$7</definedName>
    <definedName name="FB_PERS_TOTAL" hidden="1">OFFSET(FB_PERS_PO_LT_FV_START,,,FB_PERS_Anzahl_Zeilen-8,13)</definedName>
    <definedName name="FB_PERS_WOCHENSTUNDEN" hidden="1">OFFSET(FB_PERS_WOCHENSTUNDEN_START,1,,FB_PERS_Anzahl_Zeilen-7,)</definedName>
    <definedName name="FB_PERS_WOCHENSTUNDEN_START" hidden="1">Personalkosten!$G$7</definedName>
    <definedName name="FB_RE_Anzahl_Zeilen" hidden="1">Rechnungen!$A$6</definedName>
    <definedName name="FB_RE_Anzahl_Zeilen_Druckbereich" hidden="1">Rechnungen!$A$5</definedName>
    <definedName name="FB_RE_Begruendung_Start" hidden="1">Rechnungen!$P$7</definedName>
    <definedName name="FB_RE_BELEGNUMMER" hidden="1">OFFSET(FB_RE_BELEGNUMMER_START,1,,FB_RE_Anzahl_Zeilen-7,)</definedName>
    <definedName name="FB_RE_BELEGNUMMER_START" hidden="1">Rechnungen!$N$7</definedName>
    <definedName name="FB_RE_BEZEICHNUNG" hidden="1">OFFSET(FB_RE_BEZEICHNUNG_START,1,,FB_RE_Anzahl_Zeilen-7,)</definedName>
    <definedName name="FB_RE_BEZEICHNUNG_START" hidden="1">Rechnungen!$B$7</definedName>
    <definedName name="FB_RE_C_Start" hidden="1">Rechnungen!$Q$7</definedName>
    <definedName name="FB_RE_Korrektur" hidden="1">OFFSET(FB_RE_Korrektur_Start,1,,FB_RE_Anzahl_Zeilen-7,)</definedName>
    <definedName name="FB_RE_Korrektur_Start" hidden="1">Rechnungen!$O$7</definedName>
    <definedName name="FB_RE_LIEFERANT" hidden="1">OFFSET(FB_RE_LIEFERANT_START,1,,FB_RE_Anzahl_Zeilen-7,)</definedName>
    <definedName name="FB_RE_LIEFERANT_START" hidden="1">Rechnungen!$C$7</definedName>
    <definedName name="FB_RE_R_Anzahl_der_z" hidden="1">Rechnungen!$R$1</definedName>
    <definedName name="FB_RE_R_Start" hidden="1">Rechnungen!$R$7</definedName>
    <definedName name="FB_RE_Rueckfragen" hidden="1">OFFSET(FB_RE_R_Start,1,,FB_RE_Anzahl_Zeilen-7,)</definedName>
    <definedName name="FB_RE_Rueckfragen_Text_Start" hidden="1">Rechnungen!$S$7</definedName>
    <definedName name="FB_RECH_POS_RECHNUNG" hidden="1">OFFSET([0]!FB_RECH_POS_RECHNUNG_START,1,,[0]!FB_RE_Anzahl_Zeilen-7,)</definedName>
    <definedName name="FB_RECH_POS_RECHNUNG_START" hidden="1">Rechnungen!$A$7</definedName>
    <definedName name="FB_RECHNUNG_ABZÜGE" hidden="1">OFFSET(FB_RECHNUNG_ABZÜGE_START,1,,FB_RE_Anzahl_Zeilen-7,)</definedName>
    <definedName name="FB_RECHNUNG_ABZÜGE_START" hidden="1">Rechnungen!$H$7</definedName>
    <definedName name="FB_RECHNUNG_BETRAG" hidden="1">OFFSET(FB_RECHNUNG_BETRAG_START,1,,FB_RE_Anzahl_Zeilen-7,)</definedName>
    <definedName name="FB_RECHNUNG_BETRAG_START" hidden="1">Rechnungen!$E$7</definedName>
    <definedName name="FB_RECHNUNG_DATUM" hidden="1">OFFSET(FB_RECHNUNG_DATUM_START,1,,FB_RE_Anzahl_Zeilen-7,)</definedName>
    <definedName name="FB_RECHNUNG_DATUM_START" hidden="1">Rechnungen!$D$7</definedName>
    <definedName name="FB_RECHNUNG_KOSTEN" hidden="1">OFFSET(FB_RECHNUNG_KOSTEN_START,1,,FB_RE_Anzahl_Zeilen-7,)</definedName>
    <definedName name="FB_RECHNUNG_KOSTEN_START" hidden="1">Rechnungen!$M$7</definedName>
    <definedName name="FB_RECHNUNG_SKONTO" hidden="1">OFFSET(FB_RECHNUNG_SKONTO_START,1,,FB_RE_Anzahl_Zeilen-7,)</definedName>
    <definedName name="FB_RECHNUNG_SKONTO_START" hidden="1">Rechnungen!$F$7</definedName>
    <definedName name="FB_RECHNUNG_TOTAL" hidden="1">Rechnungen!$A$9:$M$999</definedName>
    <definedName name="FB_RECHNUNG_UST" hidden="1">OFFSET(FB_RECHNUNG_UST_START,1,,FB_RE_Anzahl_Zeilen-7,)</definedName>
    <definedName name="FB_RECHNUNG_UST_START" hidden="1">Rechnungen!$G$7</definedName>
    <definedName name="FB_SUM_anrechenbar_gesamt" hidden="1">Summenblatt!$H$9</definedName>
    <definedName name="FB_SUM_Anzahl_Gliederungspunkte" hidden="1">Summenblatt!$A$4</definedName>
    <definedName name="FB_SUM_Anzahl_Zeilen" hidden="1">Summenblatt!$A$6</definedName>
    <definedName name="FB_SUM_Anzahl_Zeilen_Druckbereich" hidden="1">Summenblatt!$A$5</definedName>
    <definedName name="FB_SUM_Ende_Auswertung" hidden="1">Summenblatt!$B$106</definedName>
    <definedName name="FB_SUM_Ist_aktuelle_Abr" hidden="1">Summenblatt!$F$9</definedName>
    <definedName name="FB_SUM_POS_LT_FV" hidden="1">Summenblatt!$A$10:$A$105</definedName>
    <definedName name="FB_SUM_Soll_lt_FV" hidden="1">Summenblatt!$C$9</definedName>
    <definedName name="FB_ZAHLUNG_BETRAG" hidden="1">OFFSET(FB_ZAHLUNG_BETRAG_START,1,,FB_RE_Anzahl_Zeilen-7,)</definedName>
    <definedName name="FB_ZAHLUNG_BETRAG_START" hidden="1">Rechnungen!$L$7</definedName>
    <definedName name="FB_ZAHLUNG_DATUM" hidden="1">OFFSET(FB_ZAHLUNG_DATUM_START,1,,FB_RE_Anzahl_Zeilen-7,)</definedName>
    <definedName name="FB_ZAHLUNG_DATUM_START" hidden="1">Rechnungen!$I$7</definedName>
    <definedName name="FB_ZAHLUNG_KURS" hidden="1">OFFSET(FB_ZAHLUNG_KURS_START,1,,FB_RE_Anzahl_Zeilen-7,)</definedName>
    <definedName name="FB_ZAHLUNG_KURS_START" hidden="1">Rechnungen!$K$7</definedName>
    <definedName name="FB_ZAHLUNG_WAEHRUNG" hidden="1">OFFSET(FB_ZAHLUNG_WAEHRUNG_START,1,,FB_RE_Anzahl_Zeilen-7,)</definedName>
    <definedName name="FB_ZAHLUNG_WAEHRUNG_START" hidden="1">Rechnungen!$J$7</definedName>
    <definedName name="FB_ZUS_Anzahl_Gliederungspunkte" localSheetId="10" hidden="1">Zusammenfassung!$A$4</definedName>
    <definedName name="FB_ZUS_Anzahl_Zeilen" localSheetId="10" hidden="1">Zusammenfassung!$A$6</definedName>
    <definedName name="FB_ZUS_Anzahl_Zeilen_Druckbereich" localSheetId="10" hidden="1">Zusammenfassung!$A$5</definedName>
    <definedName name="FB_ZUS_Ende_Auswertung" localSheetId="10" hidden="1">Zusammenfassung!$B$110</definedName>
    <definedName name="FB_ZUS_Ist_aktuelle_Abr" localSheetId="10" hidden="1">Zusammenfassung!$C$9</definedName>
    <definedName name="FB_ZUS_POS_LT_FV" localSheetId="10" hidden="1">Zusammenfassung!$A$10:$A$109</definedName>
    <definedName name="Fehlerhaft_qm_FB_RE_Korrektur" localSheetId="8" hidden="1">Rechnungen!$A$7:$S$1000</definedName>
    <definedName name="HELP_POS_Auswahl_ohne_p" hidden="1">OFFSET(FB_HELP_Zaehle_no_p_start,,,4,)</definedName>
    <definedName name="Kosten" localSheetId="8" hidden="1">IF(Rechnungen!Kosten_Vorpruefung=TRUE,MIN(Rechnungen!Kosten_auf_Basis_Rechnung,Rechnungen!Kosten_auf_Basis_Zahlungen)-ROUND(Rechnungen!$H1,2),0)</definedName>
    <definedName name="Kosten_auf_Basis_Rechnung" localSheetId="8" hidden="1">ROUND(Rechnungen!$E1,2)-ROUND(ROUND(Rechnungen!$E1,2)/(100+ROUND(Rechnungen!$G1,2))*ROUND(Rechnungen!$G1,2),2)-ROUND(ROUND(ROUND(Rechnungen!$E1,2)*(ROUND(Rechnungen!$F1,2)/100),2)/(100+ROUND(Rechnungen!$G1,2))*100,2)</definedName>
    <definedName name="Kosten_auf_Basis_Zahlungen" localSheetId="8" hidden="1">ROUND(ROUND(Rechnungen!$L1,2)/IF(ISNUMBER(Rechnungen!$K1),ROUND(Rechnungen!$K1,5),1),2)-ROUND(ROUND(ROUND(Rechnungen!$L1,2)/IF(ISNUMBER(Rechnungen!$K1),ROUND(Rechnungen!$K1,5),1),2)/(100+ROUND(Rechnungen!$G1,2))*ROUND(Rechnungen!$G1,2),2)</definedName>
    <definedName name="Kosten_Vorpruefung" localSheetId="8" hidden="1">IF(AND(ISTEXT(Rechnungen!$A1),ISTEXT(Rechnungen!$B1),ISTEXT(Rechnungen!$C1)),TRUE,FALSE)</definedName>
    <definedName name="Kosten_Zahlung" localSheetId="8" hidden="1">ROUND(INDEX(FB_ZAHLUNG_BETRAG,ROW(Rechnungen!A1)-8),2)</definedName>
    <definedName name="Pers_Anzahl_Nfb_Zeilen_ungleich_Null" hidden="1">Personalkosten!$N$1</definedName>
    <definedName name="PERSONAL_STUNDEN_GUEL" localSheetId="11" hidden="1">"WENN(UND(JAHR(INDEX(FB_PERS_PERIODE_VON;ZEILE()-7))=JAHR(INDEX(FB_PERS_PERIODE_BIS;ZEILE()-7));ISTZAHL(INDEX(FB_PERS_PERIODE_BIS;ZEILE()-7));INDEX(FB_PERS_PERIODE_BIS;ZEILE()-7)&gt;=INDEX(FB_PERS_PERIODE_VON;ZEILE()-7));WAHR;FALSCH)"</definedName>
    <definedName name="PERSONALKOSTEN" localSheetId="11" hidden="1">IF(AND(Personalkosten!PERSONALKOSTEN_VORPR_1=TRUE,Personalkosten!PERSONALKOSTEN_VORPR_2=TRUE),ROUND(Personalkosten!$F1*IF(ISNUMBER(Personalkosten!$L1),Personalkosten!$L1,IF(ISNUMBER(Personalkosten!$K1),Personalkosten!$K1,0)),2),0)</definedName>
    <definedName name="PERSONALKOSTEN_VORPR_1" localSheetId="11" hidden="1">IF(AND(ISTEXT(Personalkosten!$A1),ISTEXT(Personalkosten!$B1),ISTEXT(Personalkosten!$C1),ISNUMBER(Personalkosten!$D1),ISNUMBER(Personalkosten!$E1)),TRUE,FALSE)</definedName>
    <definedName name="PERSONALKOSTEN_VORPR_2" localSheetId="11" hidden="1">IF(AND(ISNUMBER(Personalkosten!$F1),OR(ISNUMBER(Personalkosten!$K1),ISNUMBER(Personalkosten!$L1))),TRUE,FALSE)</definedName>
    <definedName name="RE_Anzahl_Nfb_Zeilen_ungleich_Null" hidden="1">Rechnungen!$O$1</definedName>
    <definedName name="SEF_text" hidden="1">IF(ISBLANK(Angaben!$B$6),"nein",VLOOKUP(FB_HELP_Aktionskennung,FB_HELP_Aktionstabelle,10))</definedName>
    <definedName name="STUNDENSATZ" localSheetId="11" hidden="1">IF(Personalkosten!STUNDENSATZ_VORPRUEFUNG=TRUE,ROUND((Personalkosten!$H1+Personalkosten!$H1*Personalkosten!$I1/100)/Personalkosten!STUNDENSATZ_DIVISOR*(1+Personalkosten!XFD1/100),2),0)</definedName>
    <definedName name="STUNDENSATZ_DIVISOR" localSheetId="11" hidden="1">IF(OR(Personalkosten!$C1="Arbeiter-Stundenl.",Personalkosten!$C1="freier DN-Stundenbez."),1,(Personalkosten!$G1*4.333))</definedName>
    <definedName name="STUNDENSATZ_STATUSPRUEFUNG" localSheetId="11" hidden="1">IF(AND(ISTEXT(Personalkosten!$C1),Personalkosten!$C1&lt;&gt;"geschf. Gesellsch.",Personalkosten!$C1&lt;&gt;"Eigentümer(in)",Personalkosten!$C1&lt;&gt;"sonstige(s)-Stundenabr."),TRUE,FALSE)</definedName>
    <definedName name="STUNDENSATZ_VORPRUEFUNG" localSheetId="11" hidden="1">IF(AND(ISTEXT(Personalkosten!$A1),ISTEXT(Personalkosten!$B1),ISNUMBER(Personalkosten!$D1),ISNUMBER(Personalkosten!$E1),Personalkosten!STUNDENSATZ_WOCHEN_h_NACHWEIS=TRUE,Personalkosten!STUNDENSATZ_STATUSPRUEFUNG=TRUE),TRUE,FALSE)</definedName>
    <definedName name="STUNDENSATZ_WOCHEN_h_NACHWEIS" localSheetId="11" hidden="1">IF(OR(Personalkosten!$C1="Arbeiter-Stundenl.",Personalkosten!$C1="freier DN-Stundenbez."),TRUE,ISNUMBER(Personalkosten!$G1))</definedName>
    <definedName name="SUM_Abgerechnet_Start" hidden="1">Summenblatt!$G$7</definedName>
    <definedName name="SUM_Abrechnung_aktuell" localSheetId="9" hidden="1">IF(AND(ISTEXT(Summenblatt!$A1),ISTEXT(Summenblatt!$B1),ISNUMBER(Summenblatt!$C1)),SUMPRODUCT((FB_PERS_PO_LT_FV=Summenblatt!$A1)*FB_PERS_KOSTEN_GES)+SUMPRODUCT((FB_RECH_POS_RECHNUNG=Summenblatt!$A1)*FB_RECHNUNG_KOSTEN),"")</definedName>
    <definedName name="SUM_Abrechnung_gesamt" localSheetId="9" hidden="1">IF(AND(ISTEXT(Summenblatt!$A1),ISTEXT(Summenblatt!$B1),ISNUMBER(Summenblatt!$C1)),Summenblatt!$D1+Summenblatt!$F1,"")</definedName>
    <definedName name="SUM_Abrechnung_gesamt" localSheetId="10" hidden="1">IF(AND(ISTEXT(Zusammenfassung!$A1),ISTEXT(Zusammenfassung!$B1),ISNUMBER(Zusammenfassung!#REF!)),Zusammenfassung!#REF!+Zusammenfassung!$C1,"")</definedName>
    <definedName name="SUM_Abrechnung_Kosten_anerkennbar" localSheetId="9" hidden="1">IF(AND(ISTEXT(Summenblatt!$A1),ISTEXT(Summenblatt!$B1),ISNUMBER(Summenblatt!$C1),ISNUMBER(Summenblatt!$G1)),IF(ISBLANK(Summenblatt!$E1),Summenblatt!XFD1,ROUND(Summenblatt!$G1*Summenblatt!$E1/100,2)),"")</definedName>
    <definedName name="SUM_Bezeichnung_Strart" hidden="1">Summenblatt!$B$7</definedName>
    <definedName name="SUM_Korr_Start" hidden="1">Summenblatt!$L$7</definedName>
    <definedName name="SUM_Korrekturen" hidden="1">IF(AND(ISTEXT(Summenblatt!$A1),ISTEXT(Summenblatt!$B1),ISNUMBER(Summenblatt!$C1)),SUMPRODUCT((FB_PERS_PO_LT_FV=Summenblatt!$A1)*FB_Pers_Korrektur)+SUMPRODUCT((FB_RECH_POS_RECHNUNG=Summenblatt!$A1)*FB_RE_Korrektur),"")</definedName>
    <definedName name="SUM_Kosten_korr_Start" hidden="1">Summenblatt!$M$7</definedName>
    <definedName name="SUM_Mindestkosten_Impulse_Bezeichnung" hidden="1">Summenblatt!$B$5</definedName>
    <definedName name="SUM_Mindestkosten_Impulse_Text" hidden="1">Summenblatt!$C$5</definedName>
    <definedName name="SUM_Pos_FV_Start" hidden="1">Summenblatt!$A$7</definedName>
    <definedName name="SUM_Re_Korrektuen_amt" hidden="1">OFFSET(FB_RECHNUNG_KOSTEN_START,1,,FB_RE_Anzahl_Zeilen-7,)</definedName>
    <definedName name="SUM_Soll_Start" hidden="1">Summenblatt!$C$7</definedName>
    <definedName name="ZUS_Abgerechnet_Start" localSheetId="10" hidden="1">Zusammenfassung!$D$7</definedName>
    <definedName name="ZUS_Abrechnung_aktuell" localSheetId="10" hidden="1">IF(AND(ISTEXT(Zusammenfassung!$A1),ISTEXT(Zusammenfassung!$B1)),SUMPRODUCT((FB_PERS_PO_LT_FV=Zusammenfassung!$A1)*FB_PERS_KOSTEN_GES)+SUMPRODUCT((FB_RECH_POS_RECHNUNG=Zusammenfassung!$A1)*FB_RECHNUNG_KOSTEN),"")</definedName>
    <definedName name="ZUS_Abrechnung_Kosten_anerkennbar" localSheetId="10" hidden="1">IF(AND(ISTEXT(Zusammenfassung!$A1),ISTEXT(Zusammenfassung!$B1),ISNUMBER(Zusammenfassung!#REF!),ISNUMBER(Zusammenfassung!$D1)),IF(ISBLANK(Zusammenfassung!#REF!),Zusammenfassung!XFD1,ROUND(Zusammenfassung!$D1*Zusammenfassung!#REF!/100,2)),"")</definedName>
    <definedName name="ZUS_Bezeichnung_Strart" localSheetId="10" hidden="1">Zusammenfassung!$B$7</definedName>
    <definedName name="ZUS_Korr_Start" localSheetId="10" hidden="1">Zusammenfassung!$H$7</definedName>
    <definedName name="ZUS_Korrekturen" localSheetId="10" hidden="1">IF(AND(ISTEXT(Zusammenfassung!$A1),ISTEXT(Zusammenfassung!$B1)),SUMPRODUCT((FB_PERS_PO_LT_FV=Zusammenfassung!$A1)*FB_Pers_Korrektur)+SUMPRODUCT((FB_RECH_POS_RECHNUNG=Zusammenfassung!$A1)*FB_RE_Korrektur),"")</definedName>
    <definedName name="ZUS_Kosten_korr_Start" localSheetId="10" hidden="1">Zusammenfassung!$I$7</definedName>
    <definedName name="ZUS_Pos_FV_Start" localSheetId="10" hidden="1">Zusammenfassung!$A$7</definedName>
  </definedNames>
  <calcPr calcId="191029"/>
  <customWorkbookViews>
    <customWorkbookView name="Bearbeitungsansicht_SEF" guid="{F775BF75-D0FA-43A4-AB91-EF60F5E14033}" includePrintSettings="0" xWindow="286" yWindow="27" windowWidth="1462" windowHeight="1001" tabRatio="689" activeSheetId="23"/>
    <customWorkbookView name="Kundenansicht_SEF" guid="{F6B961D1-5561-4F67-8281-8DEF7EC36431}" includePrintSettings="0" xWindow="286" yWindow="27" windowWidth="1462" windowHeight="1001" tabRatio="689" activeSheetId="23"/>
    <customWorkbookView name="Kundenansicht_alle" guid="{D270E353-F87F-4A8E-A9CD-0E7D67CD15E6}" includePrintSettings="0" xWindow="286" yWindow="27" windowWidth="1462" windowHeight="1001" tabRatio="689" activeSheetId="2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23" l="1"/>
  <c r="C2" i="24" s="1"/>
  <c r="L7" i="23"/>
  <c r="M73" i="26" l="1"/>
  <c r="E73" i="26"/>
  <c r="M72" i="26"/>
  <c r="AO14" i="21"/>
  <c r="AO13" i="21"/>
  <c r="F18" i="23" l="1"/>
  <c r="G18" i="23"/>
  <c r="H18" i="23" s="1"/>
  <c r="F19" i="23"/>
  <c r="G19" i="23"/>
  <c r="H19" i="23" s="1"/>
  <c r="F20" i="23"/>
  <c r="G20" i="23"/>
  <c r="H20" i="23" s="1"/>
  <c r="F21" i="23"/>
  <c r="G21" i="23"/>
  <c r="H21" i="23" s="1"/>
  <c r="F22" i="23"/>
  <c r="G22" i="23"/>
  <c r="H22" i="23" s="1"/>
  <c r="F23" i="23"/>
  <c r="G23" i="23"/>
  <c r="H23" i="23"/>
  <c r="F24" i="23"/>
  <c r="G24" i="23"/>
  <c r="H24" i="23" s="1"/>
  <c r="F25" i="23"/>
  <c r="G25" i="23"/>
  <c r="H25" i="23" s="1"/>
  <c r="F26" i="23"/>
  <c r="G26" i="23"/>
  <c r="H26" i="23" s="1"/>
  <c r="F27" i="23"/>
  <c r="G27" i="23"/>
  <c r="H27" i="23"/>
  <c r="F28" i="23"/>
  <c r="G28" i="23"/>
  <c r="H28" i="23" s="1"/>
  <c r="F29" i="23"/>
  <c r="G29" i="23"/>
  <c r="H29" i="23" s="1"/>
  <c r="F30" i="23"/>
  <c r="G30" i="23"/>
  <c r="H30" i="23" s="1"/>
  <c r="F31" i="23"/>
  <c r="G31" i="23"/>
  <c r="H31" i="23"/>
  <c r="F32" i="23"/>
  <c r="G32" i="23"/>
  <c r="H32" i="23"/>
  <c r="F33" i="23"/>
  <c r="G33" i="23"/>
  <c r="H33" i="23" s="1"/>
  <c r="F34" i="23"/>
  <c r="G34" i="23"/>
  <c r="H34" i="23" s="1"/>
  <c r="C4" i="23"/>
  <c r="AA3" i="21"/>
  <c r="AA6" i="21" s="1"/>
  <c r="AV11" i="21"/>
  <c r="AU11" i="21"/>
  <c r="AO11" i="21"/>
  <c r="AU20" i="21" l="1"/>
  <c r="AU24" i="21"/>
  <c r="AV21" i="21"/>
  <c r="AU21" i="21"/>
  <c r="AO21" i="21"/>
  <c r="AN21" i="21"/>
  <c r="AV25" i="21"/>
  <c r="AU25" i="21"/>
  <c r="AO25" i="21"/>
  <c r="AV23" i="21"/>
  <c r="AU23" i="21"/>
  <c r="AO23" i="21"/>
  <c r="AN23" i="21"/>
  <c r="AV19" i="21"/>
  <c r="AU19" i="21"/>
  <c r="AO19" i="21"/>
  <c r="AN19" i="21"/>
  <c r="AV28" i="21"/>
  <c r="AU28" i="21"/>
  <c r="AO28" i="21"/>
  <c r="AV27" i="21"/>
  <c r="AU27" i="21"/>
  <c r="AO27" i="21"/>
  <c r="AV26" i="21"/>
  <c r="AU26" i="21"/>
  <c r="AO26" i="21"/>
  <c r="AV17" i="21"/>
  <c r="AU17" i="21"/>
  <c r="AO17" i="21"/>
  <c r="AX14" i="21" l="1"/>
  <c r="AW14" i="21"/>
  <c r="AV13" i="21" l="1"/>
  <c r="AV14" i="21"/>
  <c r="AU12" i="21"/>
  <c r="AU13" i="21"/>
  <c r="AU14" i="21"/>
  <c r="AU15" i="21"/>
  <c r="M8" i="24"/>
  <c r="F17" i="23" s="1"/>
  <c r="G17" i="23" s="1"/>
  <c r="H17" i="23" s="1"/>
  <c r="M9" i="24"/>
  <c r="M10" i="24"/>
  <c r="G10" i="23" l="1"/>
  <c r="H10" i="23" s="1"/>
  <c r="C9" i="23" l="1" a="1"/>
  <c r="C9" i="23" s="1"/>
  <c r="A14" i="2" l="1"/>
  <c r="B6" i="28" l="1"/>
  <c r="B4" i="28"/>
  <c r="B8" i="28" s="1"/>
  <c r="AO15" i="21" l="1"/>
  <c r="AO16" i="21"/>
  <c r="AY16" i="21" l="1"/>
  <c r="AY15" i="21"/>
  <c r="AU18" i="21" l="1"/>
  <c r="M17" i="24" l="1"/>
  <c r="M18" i="24"/>
  <c r="M19" i="24"/>
  <c r="M12" i="24"/>
  <c r="M13" i="24"/>
  <c r="M14" i="24"/>
  <c r="M15" i="24"/>
  <c r="M16" i="24"/>
  <c r="M20" i="24"/>
  <c r="AV18" i="21"/>
  <c r="AV22" i="21"/>
  <c r="AV24" i="21"/>
  <c r="AV15" i="21"/>
  <c r="AV12" i="21"/>
  <c r="AV20" i="21"/>
  <c r="AV16" i="21"/>
  <c r="AV10" i="21"/>
  <c r="I9" i="27" l="1"/>
  <c r="AU22" i="21" l="1"/>
  <c r="AU16" i="21"/>
  <c r="AU10" i="21"/>
  <c r="H20" i="27" l="1"/>
  <c r="H21" i="27"/>
  <c r="H22" i="27"/>
  <c r="H23" i="27"/>
  <c r="H24" i="27"/>
  <c r="H25" i="27"/>
  <c r="H26" i="27"/>
  <c r="H27" i="27"/>
  <c r="H28" i="27"/>
  <c r="H29" i="27"/>
  <c r="H30" i="27"/>
  <c r="H31" i="27"/>
  <c r="H32" i="27"/>
  <c r="H33" i="27"/>
  <c r="H34" i="27"/>
  <c r="H35" i="27"/>
  <c r="H36" i="27"/>
  <c r="H37" i="27"/>
  <c r="H38" i="27"/>
  <c r="H39" i="27"/>
  <c r="H40" i="27"/>
  <c r="H41" i="27"/>
  <c r="H42" i="27"/>
  <c r="H43" i="27"/>
  <c r="H44" i="27"/>
  <c r="H45" i="27"/>
  <c r="H46" i="27"/>
  <c r="H47" i="27"/>
  <c r="H48" i="27"/>
  <c r="H49" i="27"/>
  <c r="H50" i="27"/>
  <c r="H51" i="27"/>
  <c r="H52" i="27"/>
  <c r="H53" i="27"/>
  <c r="H54" i="27"/>
  <c r="H55" i="27"/>
  <c r="H56" i="27"/>
  <c r="H57" i="27"/>
  <c r="H58" i="27"/>
  <c r="H59" i="27"/>
  <c r="H60" i="27"/>
  <c r="H61" i="27"/>
  <c r="H62" i="27"/>
  <c r="H63" i="27"/>
  <c r="H64" i="27"/>
  <c r="H65" i="27"/>
  <c r="H66" i="27"/>
  <c r="H67" i="27"/>
  <c r="H68" i="27"/>
  <c r="H69" i="27"/>
  <c r="H70" i="27"/>
  <c r="H71" i="27"/>
  <c r="H72" i="27"/>
  <c r="H73" i="27"/>
  <c r="H74" i="27"/>
  <c r="H75" i="27"/>
  <c r="H76" i="27"/>
  <c r="H77" i="27"/>
  <c r="H78" i="27"/>
  <c r="H79" i="27"/>
  <c r="H80" i="27"/>
  <c r="H81" i="27"/>
  <c r="H82" i="27"/>
  <c r="H83" i="27"/>
  <c r="H84" i="27"/>
  <c r="H85" i="27"/>
  <c r="H86" i="27"/>
  <c r="H87" i="27"/>
  <c r="H88" i="27"/>
  <c r="H89" i="27"/>
  <c r="H90" i="27"/>
  <c r="H91" i="27"/>
  <c r="H92" i="27"/>
  <c r="H93" i="27"/>
  <c r="H94" i="27"/>
  <c r="H95" i="27"/>
  <c r="H96" i="27"/>
  <c r="H97" i="27"/>
  <c r="H98" i="27"/>
  <c r="H99" i="27"/>
  <c r="H100" i="27"/>
  <c r="H101" i="27"/>
  <c r="H102" i="27"/>
  <c r="H103" i="27"/>
  <c r="H104" i="27"/>
  <c r="H105" i="27"/>
  <c r="H106" i="27"/>
  <c r="H107" i="27"/>
  <c r="H108" i="27"/>
  <c r="H109" i="27"/>
  <c r="C2" i="27"/>
  <c r="B110" i="27"/>
  <c r="C109" i="27"/>
  <c r="I109" i="27" s="1"/>
  <c r="C108" i="27"/>
  <c r="I108" i="27" s="1"/>
  <c r="C107" i="27"/>
  <c r="I107" i="27" s="1"/>
  <c r="C106" i="27"/>
  <c r="I106" i="27" s="1"/>
  <c r="C105" i="27"/>
  <c r="I105" i="27" s="1"/>
  <c r="C104" i="27"/>
  <c r="I104" i="27" s="1"/>
  <c r="C103" i="27"/>
  <c r="I103" i="27" s="1"/>
  <c r="C102" i="27"/>
  <c r="I102" i="27" s="1"/>
  <c r="C101" i="27"/>
  <c r="I101" i="27" s="1"/>
  <c r="C100" i="27"/>
  <c r="I100" i="27" s="1"/>
  <c r="C99" i="27"/>
  <c r="I99" i="27" s="1"/>
  <c r="C98" i="27"/>
  <c r="I98" i="27" s="1"/>
  <c r="C97" i="27"/>
  <c r="I97" i="27" s="1"/>
  <c r="C96" i="27"/>
  <c r="I96" i="27" s="1"/>
  <c r="C95" i="27"/>
  <c r="I95" i="27" s="1"/>
  <c r="C94" i="27"/>
  <c r="I94" i="27" s="1"/>
  <c r="C93" i="27"/>
  <c r="I93" i="27" s="1"/>
  <c r="C92" i="27"/>
  <c r="I92" i="27" s="1"/>
  <c r="C91" i="27"/>
  <c r="I91" i="27" s="1"/>
  <c r="C90" i="27"/>
  <c r="I90" i="27" s="1"/>
  <c r="C89" i="27"/>
  <c r="I89" i="27" s="1"/>
  <c r="C88" i="27"/>
  <c r="I88" i="27" s="1"/>
  <c r="C87" i="27"/>
  <c r="I87" i="27" s="1"/>
  <c r="C86" i="27"/>
  <c r="I86" i="27" s="1"/>
  <c r="C85" i="27"/>
  <c r="I85" i="27" s="1"/>
  <c r="C84" i="27"/>
  <c r="I84" i="27" s="1"/>
  <c r="C83" i="27"/>
  <c r="I83" i="27" s="1"/>
  <c r="C82" i="27"/>
  <c r="I82" i="27" s="1"/>
  <c r="C81" i="27"/>
  <c r="I81" i="27" s="1"/>
  <c r="C80" i="27"/>
  <c r="I80" i="27" s="1"/>
  <c r="C79" i="27"/>
  <c r="I79" i="27" s="1"/>
  <c r="C78" i="27"/>
  <c r="I78" i="27" s="1"/>
  <c r="C77" i="27"/>
  <c r="I77" i="27" s="1"/>
  <c r="C76" i="27"/>
  <c r="I76" i="27" s="1"/>
  <c r="C75" i="27"/>
  <c r="I75" i="27" s="1"/>
  <c r="C74" i="27"/>
  <c r="I74" i="27" s="1"/>
  <c r="C73" i="27"/>
  <c r="I73" i="27" s="1"/>
  <c r="C72" i="27"/>
  <c r="I72" i="27" s="1"/>
  <c r="C71" i="27"/>
  <c r="I71" i="27" s="1"/>
  <c r="C70" i="27"/>
  <c r="I70" i="27" s="1"/>
  <c r="C69" i="27"/>
  <c r="I69" i="27" s="1"/>
  <c r="C68" i="27"/>
  <c r="I68" i="27" s="1"/>
  <c r="C67" i="27"/>
  <c r="I67" i="27" s="1"/>
  <c r="C66" i="27"/>
  <c r="I66" i="27" s="1"/>
  <c r="C65" i="27"/>
  <c r="I65" i="27" s="1"/>
  <c r="C64" i="27"/>
  <c r="I64" i="27" s="1"/>
  <c r="C63" i="27"/>
  <c r="I63" i="27" s="1"/>
  <c r="C62" i="27"/>
  <c r="I62" i="27" s="1"/>
  <c r="C61" i="27"/>
  <c r="I61" i="27" s="1"/>
  <c r="C60" i="27"/>
  <c r="I60" i="27" s="1"/>
  <c r="C59" i="27"/>
  <c r="I59" i="27" s="1"/>
  <c r="C58" i="27"/>
  <c r="I58" i="27" s="1"/>
  <c r="C57" i="27"/>
  <c r="I57" i="27" s="1"/>
  <c r="C56" i="27"/>
  <c r="I56" i="27" s="1"/>
  <c r="C55" i="27"/>
  <c r="I55" i="27" s="1"/>
  <c r="C54" i="27"/>
  <c r="I54" i="27" s="1"/>
  <c r="C53" i="27"/>
  <c r="I53" i="27" s="1"/>
  <c r="C52" i="27"/>
  <c r="I52" i="27" s="1"/>
  <c r="C51" i="27"/>
  <c r="I51" i="27" s="1"/>
  <c r="C50" i="27"/>
  <c r="I50" i="27" s="1"/>
  <c r="C49" i="27"/>
  <c r="I49" i="27" s="1"/>
  <c r="C48" i="27"/>
  <c r="I48" i="27" s="1"/>
  <c r="C47" i="27"/>
  <c r="I47" i="27" s="1"/>
  <c r="C46" i="27"/>
  <c r="I46" i="27" s="1"/>
  <c r="C45" i="27"/>
  <c r="I45" i="27" s="1"/>
  <c r="C44" i="27"/>
  <c r="I44" i="27" s="1"/>
  <c r="C43" i="27"/>
  <c r="I43" i="27" s="1"/>
  <c r="C42" i="27"/>
  <c r="I42" i="27" s="1"/>
  <c r="C41" i="27"/>
  <c r="I41" i="27" s="1"/>
  <c r="C40" i="27"/>
  <c r="I40" i="27" s="1"/>
  <c r="C39" i="27"/>
  <c r="I39" i="27" s="1"/>
  <c r="C38" i="27"/>
  <c r="I38" i="27" s="1"/>
  <c r="C37" i="27"/>
  <c r="I37" i="27" s="1"/>
  <c r="C36" i="27"/>
  <c r="I36" i="27" s="1"/>
  <c r="C35" i="27"/>
  <c r="I35" i="27" s="1"/>
  <c r="C34" i="27"/>
  <c r="I34" i="27" s="1"/>
  <c r="C33" i="27"/>
  <c r="I33" i="27" s="1"/>
  <c r="C32" i="27"/>
  <c r="I32" i="27" s="1"/>
  <c r="C31" i="27"/>
  <c r="I31" i="27" s="1"/>
  <c r="C30" i="27"/>
  <c r="I30" i="27" s="1"/>
  <c r="C29" i="27"/>
  <c r="I29" i="27" s="1"/>
  <c r="C28" i="27"/>
  <c r="I28" i="27" s="1"/>
  <c r="C27" i="27"/>
  <c r="I27" i="27" s="1"/>
  <c r="C26" i="27"/>
  <c r="I26" i="27" s="1"/>
  <c r="C25" i="27"/>
  <c r="I25" i="27" s="1"/>
  <c r="C24" i="27"/>
  <c r="I24" i="27" s="1"/>
  <c r="C23" i="27"/>
  <c r="I23" i="27" s="1"/>
  <c r="C22" i="27"/>
  <c r="I22" i="27" s="1"/>
  <c r="C21" i="27"/>
  <c r="I21" i="27" s="1"/>
  <c r="C20" i="27"/>
  <c r="I20" i="27" s="1"/>
  <c r="H7" i="27"/>
  <c r="C6" i="27"/>
  <c r="C4" i="27"/>
  <c r="A4" i="27"/>
  <c r="A6" i="27" a="1"/>
  <c r="A6" i="27" l="1"/>
  <c r="A5" i="27" s="1"/>
  <c r="D9" i="23" a="1"/>
  <c r="D9" i="23" s="1"/>
  <c r="AQ10" i="21"/>
  <c r="AO10" i="21"/>
  <c r="AO24" i="21"/>
  <c r="AO22" i="21"/>
  <c r="AO20" i="21"/>
  <c r="AO18" i="21"/>
  <c r="AO12" i="21"/>
  <c r="AN24" i="21" l="1"/>
  <c r="AN22" i="21"/>
  <c r="AN20" i="21"/>
  <c r="AN18" i="21"/>
  <c r="AN10" i="21"/>
  <c r="F35" i="23" l="1"/>
  <c r="M35" i="23" s="1"/>
  <c r="G35" i="23"/>
  <c r="H35" i="23" s="1"/>
  <c r="I35" i="23" s="1"/>
  <c r="L35" i="23"/>
  <c r="F36" i="23"/>
  <c r="M36" i="23" s="1"/>
  <c r="G36" i="23"/>
  <c r="H36" i="23" s="1"/>
  <c r="I36" i="23" s="1"/>
  <c r="L36" i="23"/>
  <c r="F37" i="23"/>
  <c r="M37" i="23" s="1"/>
  <c r="G37" i="23"/>
  <c r="H37" i="23" s="1"/>
  <c r="I37" i="23" s="1"/>
  <c r="L37" i="23"/>
  <c r="F38" i="23"/>
  <c r="M38" i="23" s="1"/>
  <c r="G38" i="23"/>
  <c r="H38" i="23" s="1"/>
  <c r="I38" i="23" s="1"/>
  <c r="L38" i="23"/>
  <c r="F39" i="23"/>
  <c r="M39" i="23" s="1"/>
  <c r="G39" i="23"/>
  <c r="H39" i="23" s="1"/>
  <c r="I39" i="23" s="1"/>
  <c r="L39" i="23"/>
  <c r="F40" i="23"/>
  <c r="M40" i="23" s="1"/>
  <c r="G40" i="23"/>
  <c r="H40" i="23" s="1"/>
  <c r="I40" i="23" s="1"/>
  <c r="L40" i="23"/>
  <c r="F41" i="23"/>
  <c r="M41" i="23" s="1"/>
  <c r="G41" i="23"/>
  <c r="H41" i="23" s="1"/>
  <c r="I41" i="23" s="1"/>
  <c r="L41" i="23"/>
  <c r="F42" i="23"/>
  <c r="M42" i="23" s="1"/>
  <c r="G42" i="23"/>
  <c r="H42" i="23" s="1"/>
  <c r="I42" i="23" s="1"/>
  <c r="L42" i="23"/>
  <c r="F43" i="23"/>
  <c r="M43" i="23" s="1"/>
  <c r="G43" i="23"/>
  <c r="H43" i="23" s="1"/>
  <c r="I43" i="23" s="1"/>
  <c r="L43" i="23"/>
  <c r="F44" i="23"/>
  <c r="M44" i="23" s="1"/>
  <c r="G44" i="23"/>
  <c r="H44" i="23" s="1"/>
  <c r="I44" i="23" s="1"/>
  <c r="L44" i="23"/>
  <c r="F45" i="23"/>
  <c r="M45" i="23" s="1"/>
  <c r="G45" i="23"/>
  <c r="H45" i="23" s="1"/>
  <c r="I45" i="23" s="1"/>
  <c r="L45" i="23"/>
  <c r="F46" i="23"/>
  <c r="M46" i="23" s="1"/>
  <c r="G46" i="23"/>
  <c r="H46" i="23" s="1"/>
  <c r="I46" i="23" s="1"/>
  <c r="L46" i="23"/>
  <c r="F47" i="23"/>
  <c r="M47" i="23" s="1"/>
  <c r="G47" i="23"/>
  <c r="H47" i="23" s="1"/>
  <c r="I47" i="23" s="1"/>
  <c r="L47" i="23"/>
  <c r="F48" i="23"/>
  <c r="M48" i="23" s="1"/>
  <c r="G48" i="23"/>
  <c r="H48" i="23" s="1"/>
  <c r="I48" i="23" s="1"/>
  <c r="L48" i="23"/>
  <c r="F49" i="23"/>
  <c r="M49" i="23" s="1"/>
  <c r="G49" i="23"/>
  <c r="H49" i="23" s="1"/>
  <c r="I49" i="23" s="1"/>
  <c r="L49" i="23"/>
  <c r="F50" i="23"/>
  <c r="M50" i="23" s="1"/>
  <c r="G50" i="23"/>
  <c r="H50" i="23" s="1"/>
  <c r="I50" i="23" s="1"/>
  <c r="L50" i="23"/>
  <c r="F51" i="23"/>
  <c r="M51" i="23" s="1"/>
  <c r="G51" i="23"/>
  <c r="H51" i="23" s="1"/>
  <c r="I51" i="23" s="1"/>
  <c r="L51" i="23"/>
  <c r="F52" i="23"/>
  <c r="M52" i="23" s="1"/>
  <c r="G52" i="23"/>
  <c r="H52" i="23" s="1"/>
  <c r="I52" i="23" s="1"/>
  <c r="L52" i="23"/>
  <c r="F53" i="23"/>
  <c r="M53" i="23" s="1"/>
  <c r="G53" i="23"/>
  <c r="H53" i="23" s="1"/>
  <c r="I53" i="23" s="1"/>
  <c r="L53" i="23"/>
  <c r="F54" i="23"/>
  <c r="M54" i="23" s="1"/>
  <c r="G54" i="23"/>
  <c r="H54" i="23" s="1"/>
  <c r="I54" i="23" s="1"/>
  <c r="L54" i="23"/>
  <c r="F55" i="23"/>
  <c r="M55" i="23" s="1"/>
  <c r="G55" i="23"/>
  <c r="H55" i="23" s="1"/>
  <c r="I55" i="23" s="1"/>
  <c r="L55" i="23"/>
  <c r="F56" i="23"/>
  <c r="M56" i="23" s="1"/>
  <c r="G56" i="23"/>
  <c r="H56" i="23" s="1"/>
  <c r="I56" i="23" s="1"/>
  <c r="L56" i="23"/>
  <c r="F57" i="23"/>
  <c r="M57" i="23" s="1"/>
  <c r="G57" i="23"/>
  <c r="H57" i="23" s="1"/>
  <c r="I57" i="23" s="1"/>
  <c r="L57" i="23"/>
  <c r="F58" i="23"/>
  <c r="M58" i="23" s="1"/>
  <c r="G58" i="23"/>
  <c r="H58" i="23" s="1"/>
  <c r="I58" i="23" s="1"/>
  <c r="L58" i="23"/>
  <c r="F59" i="23"/>
  <c r="M59" i="23" s="1"/>
  <c r="G59" i="23"/>
  <c r="H59" i="23" s="1"/>
  <c r="I59" i="23" s="1"/>
  <c r="L59" i="23"/>
  <c r="F60" i="23"/>
  <c r="M60" i="23" s="1"/>
  <c r="G60" i="23"/>
  <c r="H60" i="23" s="1"/>
  <c r="I60" i="23" s="1"/>
  <c r="L60" i="23"/>
  <c r="F61" i="23"/>
  <c r="M61" i="23" s="1"/>
  <c r="G61" i="23"/>
  <c r="H61" i="23" s="1"/>
  <c r="I61" i="23" s="1"/>
  <c r="L61" i="23"/>
  <c r="F62" i="23"/>
  <c r="M62" i="23" s="1"/>
  <c r="G62" i="23"/>
  <c r="H62" i="23" s="1"/>
  <c r="I62" i="23" s="1"/>
  <c r="L62" i="23"/>
  <c r="F63" i="23"/>
  <c r="M63" i="23" s="1"/>
  <c r="G63" i="23"/>
  <c r="H63" i="23" s="1"/>
  <c r="I63" i="23" s="1"/>
  <c r="L63" i="23"/>
  <c r="F64" i="23"/>
  <c r="M64" i="23" s="1"/>
  <c r="G64" i="23"/>
  <c r="H64" i="23" s="1"/>
  <c r="I64" i="23" s="1"/>
  <c r="L64" i="23"/>
  <c r="F65" i="23"/>
  <c r="M65" i="23" s="1"/>
  <c r="G65" i="23"/>
  <c r="H65" i="23" s="1"/>
  <c r="I65" i="23" s="1"/>
  <c r="L65" i="23"/>
  <c r="F66" i="23"/>
  <c r="M66" i="23" s="1"/>
  <c r="G66" i="23"/>
  <c r="H66" i="23" s="1"/>
  <c r="I66" i="23" s="1"/>
  <c r="L66" i="23"/>
  <c r="F67" i="23"/>
  <c r="M67" i="23" s="1"/>
  <c r="G67" i="23"/>
  <c r="H67" i="23" s="1"/>
  <c r="I67" i="23" s="1"/>
  <c r="L67" i="23"/>
  <c r="F68" i="23"/>
  <c r="M68" i="23" s="1"/>
  <c r="G68" i="23"/>
  <c r="H68" i="23" s="1"/>
  <c r="I68" i="23" s="1"/>
  <c r="L68" i="23"/>
  <c r="F69" i="23"/>
  <c r="M69" i="23" s="1"/>
  <c r="G69" i="23"/>
  <c r="H69" i="23" s="1"/>
  <c r="I69" i="23" s="1"/>
  <c r="L69" i="23"/>
  <c r="F70" i="23"/>
  <c r="M70" i="23" s="1"/>
  <c r="G70" i="23"/>
  <c r="H70" i="23" s="1"/>
  <c r="I70" i="23" s="1"/>
  <c r="L70" i="23"/>
  <c r="F71" i="23"/>
  <c r="M71" i="23" s="1"/>
  <c r="G71" i="23"/>
  <c r="H71" i="23" s="1"/>
  <c r="I71" i="23" s="1"/>
  <c r="L71" i="23"/>
  <c r="F72" i="23"/>
  <c r="M72" i="23" s="1"/>
  <c r="G72" i="23"/>
  <c r="H72" i="23" s="1"/>
  <c r="I72" i="23" s="1"/>
  <c r="L72" i="23"/>
  <c r="F73" i="23"/>
  <c r="M73" i="23" s="1"/>
  <c r="G73" i="23"/>
  <c r="H73" i="23" s="1"/>
  <c r="I73" i="23" s="1"/>
  <c r="L73" i="23"/>
  <c r="F74" i="23"/>
  <c r="M74" i="23" s="1"/>
  <c r="G74" i="23"/>
  <c r="H74" i="23" s="1"/>
  <c r="I74" i="23" s="1"/>
  <c r="L74" i="23"/>
  <c r="F75" i="23"/>
  <c r="M75" i="23" s="1"/>
  <c r="G75" i="23"/>
  <c r="H75" i="23" s="1"/>
  <c r="I75" i="23" s="1"/>
  <c r="L75" i="23"/>
  <c r="F76" i="23"/>
  <c r="M76" i="23" s="1"/>
  <c r="G76" i="23"/>
  <c r="H76" i="23" s="1"/>
  <c r="I76" i="23" s="1"/>
  <c r="L76" i="23"/>
  <c r="F77" i="23"/>
  <c r="M77" i="23" s="1"/>
  <c r="G77" i="23"/>
  <c r="H77" i="23" s="1"/>
  <c r="I77" i="23" s="1"/>
  <c r="L77" i="23"/>
  <c r="F78" i="23"/>
  <c r="M78" i="23" s="1"/>
  <c r="G78" i="23"/>
  <c r="H78" i="23" s="1"/>
  <c r="I78" i="23" s="1"/>
  <c r="L78" i="23"/>
  <c r="F79" i="23"/>
  <c r="M79" i="23" s="1"/>
  <c r="G79" i="23"/>
  <c r="H79" i="23" s="1"/>
  <c r="I79" i="23" s="1"/>
  <c r="L79" i="23"/>
  <c r="F80" i="23"/>
  <c r="M80" i="23" s="1"/>
  <c r="G80" i="23"/>
  <c r="H80" i="23" s="1"/>
  <c r="I80" i="23" s="1"/>
  <c r="L80" i="23"/>
  <c r="F81" i="23"/>
  <c r="M81" i="23" s="1"/>
  <c r="G81" i="23"/>
  <c r="H81" i="23" s="1"/>
  <c r="I81" i="23" s="1"/>
  <c r="L81" i="23"/>
  <c r="F82" i="23"/>
  <c r="M82" i="23" s="1"/>
  <c r="G82" i="23"/>
  <c r="H82" i="23" s="1"/>
  <c r="I82" i="23" s="1"/>
  <c r="L82" i="23"/>
  <c r="F83" i="23"/>
  <c r="M83" i="23" s="1"/>
  <c r="G83" i="23"/>
  <c r="H83" i="23" s="1"/>
  <c r="I83" i="23" s="1"/>
  <c r="L83" i="23"/>
  <c r="F84" i="23"/>
  <c r="M84" i="23" s="1"/>
  <c r="G84" i="23"/>
  <c r="H84" i="23" s="1"/>
  <c r="I84" i="23" s="1"/>
  <c r="L84" i="23"/>
  <c r="F85" i="23"/>
  <c r="M85" i="23" s="1"/>
  <c r="G85" i="23"/>
  <c r="H85" i="23" s="1"/>
  <c r="I85" i="23" s="1"/>
  <c r="L85" i="23"/>
  <c r="F86" i="23"/>
  <c r="M86" i="23" s="1"/>
  <c r="G86" i="23"/>
  <c r="H86" i="23" s="1"/>
  <c r="I86" i="23" s="1"/>
  <c r="L86" i="23"/>
  <c r="F87" i="23"/>
  <c r="M87" i="23" s="1"/>
  <c r="G87" i="23"/>
  <c r="H87" i="23" s="1"/>
  <c r="I87" i="23" s="1"/>
  <c r="L87" i="23"/>
  <c r="F88" i="23"/>
  <c r="M88" i="23" s="1"/>
  <c r="G88" i="23"/>
  <c r="H88" i="23" s="1"/>
  <c r="I88" i="23" s="1"/>
  <c r="L88" i="23"/>
  <c r="F89" i="23"/>
  <c r="M89" i="23" s="1"/>
  <c r="G89" i="23"/>
  <c r="H89" i="23" s="1"/>
  <c r="I89" i="23" s="1"/>
  <c r="L89" i="23"/>
  <c r="F90" i="23"/>
  <c r="M90" i="23" s="1"/>
  <c r="G90" i="23"/>
  <c r="H90" i="23" s="1"/>
  <c r="I90" i="23" s="1"/>
  <c r="L90" i="23"/>
  <c r="F91" i="23"/>
  <c r="M91" i="23" s="1"/>
  <c r="G91" i="23"/>
  <c r="H91" i="23" s="1"/>
  <c r="I91" i="23" s="1"/>
  <c r="L91" i="23"/>
  <c r="F92" i="23"/>
  <c r="M92" i="23" s="1"/>
  <c r="G92" i="23"/>
  <c r="H92" i="23" s="1"/>
  <c r="I92" i="23" s="1"/>
  <c r="L92" i="23"/>
  <c r="F93" i="23"/>
  <c r="M93" i="23" s="1"/>
  <c r="G93" i="23"/>
  <c r="H93" i="23" s="1"/>
  <c r="I93" i="23" s="1"/>
  <c r="L93" i="23"/>
  <c r="F94" i="23"/>
  <c r="M94" i="23" s="1"/>
  <c r="G94" i="23"/>
  <c r="H94" i="23" s="1"/>
  <c r="I94" i="23" s="1"/>
  <c r="L94" i="23"/>
  <c r="F95" i="23"/>
  <c r="M95" i="23" s="1"/>
  <c r="G95" i="23"/>
  <c r="H95" i="23" s="1"/>
  <c r="I95" i="23" s="1"/>
  <c r="L95" i="23"/>
  <c r="F96" i="23"/>
  <c r="M96" i="23" s="1"/>
  <c r="G96" i="23"/>
  <c r="H96" i="23" s="1"/>
  <c r="I96" i="23" s="1"/>
  <c r="L96" i="23"/>
  <c r="F97" i="23"/>
  <c r="M97" i="23" s="1"/>
  <c r="G97" i="23"/>
  <c r="H97" i="23" s="1"/>
  <c r="I97" i="23" s="1"/>
  <c r="L97" i="23"/>
  <c r="F98" i="23"/>
  <c r="M98" i="23" s="1"/>
  <c r="G98" i="23"/>
  <c r="H98" i="23" s="1"/>
  <c r="I98" i="23" s="1"/>
  <c r="L98" i="23"/>
  <c r="F99" i="23"/>
  <c r="M99" i="23" s="1"/>
  <c r="G99" i="23"/>
  <c r="H99" i="23" s="1"/>
  <c r="I99" i="23" s="1"/>
  <c r="L99" i="23"/>
  <c r="F100" i="23"/>
  <c r="M100" i="23" s="1"/>
  <c r="G100" i="23"/>
  <c r="H100" i="23" s="1"/>
  <c r="I100" i="23" s="1"/>
  <c r="L100" i="23"/>
  <c r="F101" i="23"/>
  <c r="M101" i="23" s="1"/>
  <c r="G101" i="23"/>
  <c r="H101" i="23" s="1"/>
  <c r="I101" i="23" s="1"/>
  <c r="L101" i="23"/>
  <c r="F102" i="23"/>
  <c r="M102" i="23" s="1"/>
  <c r="G102" i="23"/>
  <c r="H102" i="23" s="1"/>
  <c r="I102" i="23" s="1"/>
  <c r="L102" i="23"/>
  <c r="F103" i="23"/>
  <c r="M103" i="23" s="1"/>
  <c r="G103" i="23"/>
  <c r="H103" i="23" s="1"/>
  <c r="I103" i="23" s="1"/>
  <c r="L103" i="23"/>
  <c r="F104" i="23"/>
  <c r="M104" i="23" s="1"/>
  <c r="G104" i="23"/>
  <c r="H104" i="23" s="1"/>
  <c r="I104" i="23" s="1"/>
  <c r="L104" i="23"/>
  <c r="F105" i="23"/>
  <c r="M105" i="23" s="1"/>
  <c r="G105" i="23"/>
  <c r="H105" i="23" s="1"/>
  <c r="I105" i="23" s="1"/>
  <c r="L105" i="23"/>
  <c r="J41" i="23"/>
  <c r="J77" i="23"/>
  <c r="J105" i="23"/>
  <c r="J39" i="23"/>
  <c r="J57" i="23"/>
  <c r="J91" i="23"/>
  <c r="J59" i="23"/>
  <c r="J46" i="23"/>
  <c r="J97" i="23"/>
  <c r="J98" i="23"/>
  <c r="J94" i="23"/>
  <c r="J99" i="23"/>
  <c r="J68" i="23"/>
  <c r="J92" i="23"/>
  <c r="J75" i="23"/>
  <c r="J55" i="23"/>
  <c r="J45" i="23"/>
  <c r="J54" i="23"/>
  <c r="J93" i="23"/>
  <c r="J51" i="23"/>
  <c r="J42" i="23"/>
  <c r="J66" i="23"/>
  <c r="J52" i="23"/>
  <c r="J81" i="23"/>
  <c r="J84" i="23"/>
  <c r="J102" i="23"/>
  <c r="J65" i="23"/>
  <c r="J50" i="23"/>
  <c r="J85" i="23"/>
  <c r="J53" i="23"/>
  <c r="J78" i="23"/>
  <c r="J87" i="23"/>
  <c r="J70" i="23"/>
  <c r="J104" i="23"/>
  <c r="J44" i="23"/>
  <c r="J74" i="23"/>
  <c r="J63" i="23"/>
  <c r="J69" i="23"/>
  <c r="J56" i="23"/>
  <c r="J103" i="23"/>
  <c r="J35" i="23"/>
  <c r="J73" i="23"/>
  <c r="J76" i="23"/>
  <c r="J49" i="23"/>
  <c r="J79" i="23"/>
  <c r="J101" i="23"/>
  <c r="J43" i="23"/>
  <c r="J88" i="23"/>
  <c r="J95" i="23"/>
  <c r="J89" i="23"/>
  <c r="J58" i="23"/>
  <c r="J72" i="23"/>
  <c r="J47" i="23"/>
  <c r="J37" i="23"/>
  <c r="J64" i="23"/>
  <c r="J48" i="23"/>
  <c r="J60" i="23"/>
  <c r="J90" i="23"/>
  <c r="J80" i="23"/>
  <c r="J40" i="23"/>
  <c r="J71" i="23"/>
  <c r="J61" i="23"/>
  <c r="J83" i="23"/>
  <c r="J86" i="23"/>
  <c r="J100" i="23"/>
  <c r="J67" i="23"/>
  <c r="J62" i="23"/>
  <c r="J96" i="23"/>
  <c r="J38" i="23"/>
  <c r="J36" i="23"/>
  <c r="J82" i="23"/>
  <c r="M65" i="26" l="1"/>
  <c r="M560" i="24" l="1"/>
  <c r="M561" i="24"/>
  <c r="M562" i="24"/>
  <c r="M563" i="24"/>
  <c r="M564" i="24"/>
  <c r="M565" i="24"/>
  <c r="M566" i="24"/>
  <c r="M567" i="24"/>
  <c r="M568" i="24"/>
  <c r="M569" i="24"/>
  <c r="M570" i="24"/>
  <c r="M571" i="24"/>
  <c r="M572" i="24"/>
  <c r="M573" i="24"/>
  <c r="M574" i="24"/>
  <c r="M575" i="24"/>
  <c r="M576" i="24"/>
  <c r="M577" i="24"/>
  <c r="M578" i="24"/>
  <c r="M579" i="24"/>
  <c r="M580" i="24"/>
  <c r="M581" i="24"/>
  <c r="M582" i="24"/>
  <c r="M583" i="24"/>
  <c r="M584" i="24"/>
  <c r="M585" i="24"/>
  <c r="M586" i="24"/>
  <c r="M587" i="24"/>
  <c r="M588" i="24"/>
  <c r="M589" i="24"/>
  <c r="M590" i="24"/>
  <c r="M591" i="24"/>
  <c r="M592" i="24"/>
  <c r="M593" i="24"/>
  <c r="M594" i="24"/>
  <c r="M595" i="24"/>
  <c r="M596" i="24"/>
  <c r="M597" i="24"/>
  <c r="M598" i="24"/>
  <c r="M599" i="24"/>
  <c r="M600" i="24"/>
  <c r="M601" i="24"/>
  <c r="M602" i="24"/>
  <c r="M603" i="24"/>
  <c r="M604" i="24"/>
  <c r="M605" i="24"/>
  <c r="M606" i="24"/>
  <c r="M607" i="24"/>
  <c r="M608" i="24"/>
  <c r="M609" i="24"/>
  <c r="M610" i="24"/>
  <c r="M611" i="24"/>
  <c r="M612" i="24"/>
  <c r="M613" i="24"/>
  <c r="M614" i="24"/>
  <c r="M615" i="24"/>
  <c r="M616" i="24"/>
  <c r="M617" i="24"/>
  <c r="M618" i="24"/>
  <c r="M619" i="24"/>
  <c r="M620" i="24"/>
  <c r="M621" i="24"/>
  <c r="M622" i="24"/>
  <c r="M623" i="24"/>
  <c r="M624" i="24"/>
  <c r="M625" i="24"/>
  <c r="M626" i="24"/>
  <c r="M627" i="24"/>
  <c r="M628" i="24"/>
  <c r="M629" i="24"/>
  <c r="M630" i="24"/>
  <c r="M631" i="24"/>
  <c r="M632" i="24"/>
  <c r="M633" i="24"/>
  <c r="M634" i="24"/>
  <c r="M635" i="24"/>
  <c r="M636" i="24"/>
  <c r="M637" i="24"/>
  <c r="M638" i="24"/>
  <c r="M639" i="24"/>
  <c r="M640" i="24"/>
  <c r="M641" i="24"/>
  <c r="M642" i="24"/>
  <c r="M643" i="24"/>
  <c r="M644" i="24"/>
  <c r="M645" i="24"/>
  <c r="M646" i="24"/>
  <c r="M647" i="24"/>
  <c r="M648" i="24"/>
  <c r="M649" i="24"/>
  <c r="M650" i="24"/>
  <c r="M651" i="24"/>
  <c r="M652" i="24"/>
  <c r="M653" i="24"/>
  <c r="M654" i="24"/>
  <c r="M655" i="24"/>
  <c r="M656" i="24"/>
  <c r="M657" i="24"/>
  <c r="M658" i="24"/>
  <c r="M659" i="24"/>
  <c r="M660" i="24"/>
  <c r="M661" i="24"/>
  <c r="M662" i="24"/>
  <c r="M663" i="24"/>
  <c r="M664" i="24"/>
  <c r="M665" i="24"/>
  <c r="M666" i="24"/>
  <c r="M667" i="24"/>
  <c r="M668" i="24"/>
  <c r="M669" i="24"/>
  <c r="M670" i="24"/>
  <c r="M671" i="24"/>
  <c r="M672" i="24"/>
  <c r="M673" i="24"/>
  <c r="M674" i="24"/>
  <c r="M675" i="24"/>
  <c r="M676" i="24"/>
  <c r="M677" i="24"/>
  <c r="M678" i="24"/>
  <c r="M679" i="24"/>
  <c r="M680" i="24"/>
  <c r="M681" i="24"/>
  <c r="M682" i="24"/>
  <c r="M683" i="24"/>
  <c r="M684" i="24"/>
  <c r="M685" i="24"/>
  <c r="M686" i="24"/>
  <c r="M687" i="24"/>
  <c r="M688" i="24"/>
  <c r="M689" i="24"/>
  <c r="M690" i="24"/>
  <c r="M691" i="24"/>
  <c r="M692" i="24"/>
  <c r="M693" i="24"/>
  <c r="M694" i="24"/>
  <c r="M695" i="24"/>
  <c r="M696" i="24"/>
  <c r="M697" i="24"/>
  <c r="M698" i="24"/>
  <c r="M699" i="24"/>
  <c r="M700" i="24"/>
  <c r="M701" i="24"/>
  <c r="M702" i="24"/>
  <c r="M703" i="24"/>
  <c r="M704" i="24"/>
  <c r="M705" i="24"/>
  <c r="M706" i="24"/>
  <c r="M707" i="24"/>
  <c r="M708" i="24"/>
  <c r="M709" i="24"/>
  <c r="M710" i="24"/>
  <c r="M711" i="24"/>
  <c r="M712" i="24"/>
  <c r="M713" i="24"/>
  <c r="M714" i="24"/>
  <c r="M715" i="24"/>
  <c r="M716" i="24"/>
  <c r="M717" i="24"/>
  <c r="M718" i="24"/>
  <c r="M719" i="24"/>
  <c r="M720" i="24"/>
  <c r="M721" i="24"/>
  <c r="M722" i="24"/>
  <c r="M723" i="24"/>
  <c r="M724" i="24"/>
  <c r="M725" i="24"/>
  <c r="M726" i="24"/>
  <c r="M727" i="24"/>
  <c r="M728" i="24"/>
  <c r="M729" i="24"/>
  <c r="M730" i="24"/>
  <c r="M731" i="24"/>
  <c r="M732" i="24"/>
  <c r="M733" i="24"/>
  <c r="M734" i="24"/>
  <c r="M735" i="24"/>
  <c r="M736" i="24"/>
  <c r="M737" i="24"/>
  <c r="M738" i="24"/>
  <c r="M739" i="24"/>
  <c r="M740" i="24"/>
  <c r="M741" i="24"/>
  <c r="M742" i="24"/>
  <c r="M743" i="24"/>
  <c r="M744" i="24"/>
  <c r="M745" i="24"/>
  <c r="M746" i="24"/>
  <c r="M747" i="24"/>
  <c r="M748" i="24"/>
  <c r="M749" i="24"/>
  <c r="M750" i="24"/>
  <c r="M751" i="24"/>
  <c r="M752" i="24"/>
  <c r="M753" i="24"/>
  <c r="M754" i="24"/>
  <c r="M755" i="24"/>
  <c r="M756" i="24"/>
  <c r="M757" i="24"/>
  <c r="M758" i="24"/>
  <c r="M759" i="24"/>
  <c r="M760" i="24"/>
  <c r="M761" i="24"/>
  <c r="M762" i="24"/>
  <c r="M763" i="24"/>
  <c r="M764" i="24"/>
  <c r="M765" i="24"/>
  <c r="M766" i="24"/>
  <c r="M767" i="24"/>
  <c r="M768" i="24"/>
  <c r="M769" i="24"/>
  <c r="M770" i="24"/>
  <c r="M771" i="24"/>
  <c r="M772" i="24"/>
  <c r="M773" i="24"/>
  <c r="M774" i="24"/>
  <c r="M775" i="24"/>
  <c r="M776" i="24"/>
  <c r="M777" i="24"/>
  <c r="M778" i="24"/>
  <c r="M779" i="24"/>
  <c r="M780" i="24"/>
  <c r="M781" i="24"/>
  <c r="M782" i="24"/>
  <c r="M783" i="24"/>
  <c r="M784" i="24"/>
  <c r="M785" i="24"/>
  <c r="M786" i="24"/>
  <c r="M787" i="24"/>
  <c r="M788" i="24"/>
  <c r="M789" i="24"/>
  <c r="M790" i="24"/>
  <c r="M791" i="24"/>
  <c r="M792" i="24"/>
  <c r="M793" i="24"/>
  <c r="M794" i="24"/>
  <c r="M795" i="24"/>
  <c r="M796" i="24"/>
  <c r="M797" i="24"/>
  <c r="M798" i="24"/>
  <c r="M799" i="24"/>
  <c r="M800" i="24"/>
  <c r="M801" i="24"/>
  <c r="M802" i="24"/>
  <c r="M803" i="24"/>
  <c r="M804" i="24"/>
  <c r="M805" i="24"/>
  <c r="M806" i="24"/>
  <c r="M807" i="24"/>
  <c r="M808" i="24"/>
  <c r="M809" i="24"/>
  <c r="M810" i="24"/>
  <c r="M811" i="24"/>
  <c r="M812" i="24"/>
  <c r="M813" i="24"/>
  <c r="M814" i="24"/>
  <c r="M815" i="24"/>
  <c r="M816" i="24"/>
  <c r="M817" i="24"/>
  <c r="M818" i="24"/>
  <c r="M819" i="24"/>
  <c r="M820" i="24"/>
  <c r="M821" i="24"/>
  <c r="M822" i="24"/>
  <c r="M823" i="24"/>
  <c r="M824" i="24"/>
  <c r="M825" i="24"/>
  <c r="M826" i="24"/>
  <c r="M827" i="24"/>
  <c r="M828" i="24"/>
  <c r="M829" i="24"/>
  <c r="M830" i="24"/>
  <c r="M831" i="24"/>
  <c r="M832" i="24"/>
  <c r="M833" i="24"/>
  <c r="M834" i="24"/>
  <c r="M835" i="24"/>
  <c r="M836" i="24"/>
  <c r="M837" i="24"/>
  <c r="M838" i="24"/>
  <c r="M839" i="24"/>
  <c r="M840" i="24"/>
  <c r="M841" i="24"/>
  <c r="M842" i="24"/>
  <c r="M843" i="24"/>
  <c r="M844" i="24"/>
  <c r="M845" i="24"/>
  <c r="M846" i="24"/>
  <c r="M847" i="24"/>
  <c r="M848" i="24"/>
  <c r="M849" i="24"/>
  <c r="M850" i="24"/>
  <c r="M851" i="24"/>
  <c r="M852" i="24"/>
  <c r="M853" i="24"/>
  <c r="M854" i="24"/>
  <c r="M855" i="24"/>
  <c r="M856" i="24"/>
  <c r="M857" i="24"/>
  <c r="M858" i="24"/>
  <c r="M859" i="24"/>
  <c r="M860" i="24"/>
  <c r="M861" i="24"/>
  <c r="M862" i="24"/>
  <c r="M863" i="24"/>
  <c r="M864" i="24"/>
  <c r="M865" i="24"/>
  <c r="M866" i="24"/>
  <c r="M867" i="24"/>
  <c r="M868" i="24"/>
  <c r="M869" i="24"/>
  <c r="M870" i="24"/>
  <c r="M871" i="24"/>
  <c r="M872" i="24"/>
  <c r="M873" i="24"/>
  <c r="M874" i="24"/>
  <c r="M875" i="24"/>
  <c r="M876" i="24"/>
  <c r="M877" i="24"/>
  <c r="M878" i="24"/>
  <c r="M879" i="24"/>
  <c r="M880" i="24"/>
  <c r="M881" i="24"/>
  <c r="M882" i="24"/>
  <c r="M883" i="24"/>
  <c r="M884" i="24"/>
  <c r="M885" i="24"/>
  <c r="M886" i="24"/>
  <c r="M887" i="24"/>
  <c r="M888" i="24"/>
  <c r="M889" i="24"/>
  <c r="M890" i="24"/>
  <c r="M891" i="24"/>
  <c r="M892" i="24"/>
  <c r="M893" i="24"/>
  <c r="M894" i="24"/>
  <c r="M895" i="24"/>
  <c r="M896" i="24"/>
  <c r="M897" i="24"/>
  <c r="M898" i="24"/>
  <c r="M899" i="24"/>
  <c r="M900" i="24"/>
  <c r="M901" i="24"/>
  <c r="M902" i="24"/>
  <c r="M903" i="24"/>
  <c r="M904" i="24"/>
  <c r="M905" i="24"/>
  <c r="M906" i="24"/>
  <c r="M907" i="24"/>
  <c r="M908" i="24"/>
  <c r="M909" i="24"/>
  <c r="M910" i="24"/>
  <c r="M911" i="24"/>
  <c r="M912" i="24"/>
  <c r="M913" i="24"/>
  <c r="M914" i="24"/>
  <c r="M915" i="24"/>
  <c r="M916" i="24"/>
  <c r="M917" i="24"/>
  <c r="M918" i="24"/>
  <c r="M919" i="24"/>
  <c r="M920" i="24"/>
  <c r="M921" i="24"/>
  <c r="M922" i="24"/>
  <c r="M923" i="24"/>
  <c r="M924" i="24"/>
  <c r="M925" i="24"/>
  <c r="M926" i="24"/>
  <c r="M927" i="24"/>
  <c r="M928" i="24"/>
  <c r="M929" i="24"/>
  <c r="M930" i="24"/>
  <c r="M931" i="24"/>
  <c r="M932" i="24"/>
  <c r="M933" i="24"/>
  <c r="M934" i="24"/>
  <c r="M935" i="24"/>
  <c r="M936" i="24"/>
  <c r="M937" i="24"/>
  <c r="M938" i="24"/>
  <c r="M939" i="24"/>
  <c r="M940" i="24"/>
  <c r="M941" i="24"/>
  <c r="M942" i="24"/>
  <c r="M943" i="24"/>
  <c r="M944" i="24"/>
  <c r="M945" i="24"/>
  <c r="M946" i="24"/>
  <c r="M947" i="24"/>
  <c r="M948" i="24"/>
  <c r="M949" i="24"/>
  <c r="M950" i="24"/>
  <c r="M951" i="24"/>
  <c r="M952" i="24"/>
  <c r="M953" i="24"/>
  <c r="M954" i="24"/>
  <c r="M955" i="24"/>
  <c r="M956" i="24"/>
  <c r="M957" i="24"/>
  <c r="M958" i="24"/>
  <c r="M959" i="24"/>
  <c r="M960" i="24"/>
  <c r="M961" i="24"/>
  <c r="M962" i="24"/>
  <c r="M963" i="24"/>
  <c r="M964" i="24"/>
  <c r="M965" i="24"/>
  <c r="M966" i="24"/>
  <c r="M967" i="24"/>
  <c r="M968" i="24"/>
  <c r="M969" i="24"/>
  <c r="M970" i="24"/>
  <c r="M971" i="24"/>
  <c r="M972" i="24"/>
  <c r="M973" i="24"/>
  <c r="M974" i="24"/>
  <c r="M975" i="24"/>
  <c r="M976" i="24"/>
  <c r="M977" i="24"/>
  <c r="M978" i="24"/>
  <c r="M979" i="24"/>
  <c r="M980" i="24"/>
  <c r="M981" i="24"/>
  <c r="M982" i="24"/>
  <c r="M983" i="24"/>
  <c r="M984" i="24"/>
  <c r="M985" i="24"/>
  <c r="M986" i="24"/>
  <c r="M987" i="24"/>
  <c r="M988" i="24"/>
  <c r="M989" i="24"/>
  <c r="M990" i="24"/>
  <c r="M991" i="24"/>
  <c r="M992" i="24"/>
  <c r="M993" i="24"/>
  <c r="M994" i="24"/>
  <c r="M995" i="24"/>
  <c r="M996" i="24"/>
  <c r="M997" i="24"/>
  <c r="M998" i="24"/>
  <c r="M999" i="24"/>
  <c r="M11" i="24" l="1"/>
  <c r="M21" i="24"/>
  <c r="M22" i="24"/>
  <c r="M23" i="24"/>
  <c r="M24" i="24"/>
  <c r="M25" i="24"/>
  <c r="M26" i="24"/>
  <c r="M27" i="24"/>
  <c r="M28" i="24"/>
  <c r="M29" i="24"/>
  <c r="M30" i="24"/>
  <c r="M31" i="24"/>
  <c r="M32" i="24"/>
  <c r="M33" i="24"/>
  <c r="M34" i="24"/>
  <c r="M35" i="24"/>
  <c r="M36" i="24"/>
  <c r="M37" i="24"/>
  <c r="M38" i="24"/>
  <c r="M39" i="24"/>
  <c r="M40" i="24"/>
  <c r="M41" i="24"/>
  <c r="M42" i="24"/>
  <c r="M43" i="24"/>
  <c r="M44" i="24"/>
  <c r="M45" i="24"/>
  <c r="M46" i="24"/>
  <c r="M47" i="24"/>
  <c r="M48" i="24"/>
  <c r="M49" i="24"/>
  <c r="M50" i="24"/>
  <c r="M51" i="24"/>
  <c r="M52" i="24"/>
  <c r="M53" i="24"/>
  <c r="M54" i="24"/>
  <c r="M55" i="24"/>
  <c r="M56" i="24"/>
  <c r="M57" i="24"/>
  <c r="M58" i="24"/>
  <c r="M59" i="24"/>
  <c r="M60" i="24"/>
  <c r="M61" i="24"/>
  <c r="M62" i="24"/>
  <c r="M63" i="24"/>
  <c r="M64" i="24"/>
  <c r="M65" i="24"/>
  <c r="M66" i="24"/>
  <c r="M67" i="24"/>
  <c r="M68" i="24"/>
  <c r="M69" i="24"/>
  <c r="M70" i="24"/>
  <c r="M71" i="24"/>
  <c r="M72" i="24"/>
  <c r="M73" i="24"/>
  <c r="M74" i="24"/>
  <c r="M75" i="24"/>
  <c r="M76" i="24"/>
  <c r="M77" i="24"/>
  <c r="M78" i="24"/>
  <c r="M79" i="24"/>
  <c r="M80" i="24"/>
  <c r="M81" i="24"/>
  <c r="M82" i="24"/>
  <c r="M83" i="24"/>
  <c r="M84" i="24"/>
  <c r="M85" i="24"/>
  <c r="M86" i="24"/>
  <c r="M87" i="24"/>
  <c r="M88" i="24"/>
  <c r="M89" i="24"/>
  <c r="M90" i="24"/>
  <c r="M91" i="24"/>
  <c r="M92" i="24"/>
  <c r="M93" i="24"/>
  <c r="M94" i="24"/>
  <c r="M95" i="24"/>
  <c r="M96" i="24"/>
  <c r="M97" i="24"/>
  <c r="M98" i="24"/>
  <c r="M99" i="24"/>
  <c r="M100" i="24"/>
  <c r="M101" i="24"/>
  <c r="M102" i="24"/>
  <c r="M103" i="24"/>
  <c r="M104" i="24"/>
  <c r="M105" i="24"/>
  <c r="M106" i="24"/>
  <c r="M107" i="24"/>
  <c r="M108" i="24"/>
  <c r="M109" i="24"/>
  <c r="M110" i="24"/>
  <c r="M111" i="24"/>
  <c r="M112" i="24"/>
  <c r="M113" i="24"/>
  <c r="M114" i="24"/>
  <c r="M115" i="24"/>
  <c r="M116" i="24"/>
  <c r="M117" i="24"/>
  <c r="M118" i="24"/>
  <c r="M119" i="24"/>
  <c r="M120" i="24"/>
  <c r="M121" i="24"/>
  <c r="M122" i="24"/>
  <c r="M123" i="24"/>
  <c r="M124" i="24"/>
  <c r="M125" i="24"/>
  <c r="M126" i="24"/>
  <c r="M127" i="24"/>
  <c r="M128" i="24"/>
  <c r="M129" i="24"/>
  <c r="M130" i="24"/>
  <c r="M131" i="24"/>
  <c r="M132" i="24"/>
  <c r="M133" i="24"/>
  <c r="M134" i="24"/>
  <c r="M135" i="24"/>
  <c r="M136" i="24"/>
  <c r="M137" i="24"/>
  <c r="M138" i="24"/>
  <c r="M139" i="24"/>
  <c r="M140" i="24"/>
  <c r="M141" i="24"/>
  <c r="M142" i="24"/>
  <c r="M143" i="24"/>
  <c r="M144" i="24"/>
  <c r="M145" i="24"/>
  <c r="M146" i="24"/>
  <c r="M147" i="24"/>
  <c r="M148" i="24"/>
  <c r="M149" i="24"/>
  <c r="M150" i="24"/>
  <c r="M151" i="24"/>
  <c r="M152" i="24"/>
  <c r="M153" i="24"/>
  <c r="M154" i="24"/>
  <c r="M155" i="24"/>
  <c r="M156" i="24"/>
  <c r="M157" i="24"/>
  <c r="M158" i="24"/>
  <c r="M159" i="24"/>
  <c r="M160" i="24"/>
  <c r="M161" i="24"/>
  <c r="M162" i="24"/>
  <c r="M163" i="24"/>
  <c r="M164" i="24"/>
  <c r="M165" i="24"/>
  <c r="M166" i="24"/>
  <c r="M167" i="24"/>
  <c r="M168" i="24"/>
  <c r="M169" i="24"/>
  <c r="M170" i="24"/>
  <c r="M171" i="24"/>
  <c r="M172" i="24"/>
  <c r="M173" i="24"/>
  <c r="M174" i="24"/>
  <c r="M175" i="24"/>
  <c r="M176" i="24"/>
  <c r="M177" i="24"/>
  <c r="M178" i="24"/>
  <c r="M179" i="24"/>
  <c r="M180" i="24"/>
  <c r="M181" i="24"/>
  <c r="M182" i="24"/>
  <c r="M183" i="24"/>
  <c r="M184" i="24"/>
  <c r="M185" i="24"/>
  <c r="M186" i="24"/>
  <c r="M187" i="24"/>
  <c r="M188" i="24"/>
  <c r="M189" i="24"/>
  <c r="M190" i="24"/>
  <c r="M191" i="24"/>
  <c r="M192" i="24"/>
  <c r="M193" i="24"/>
  <c r="M194" i="24"/>
  <c r="M195" i="24"/>
  <c r="M196" i="24"/>
  <c r="M197" i="24"/>
  <c r="M198" i="24"/>
  <c r="M199" i="24"/>
  <c r="M200" i="24"/>
  <c r="M201" i="24"/>
  <c r="M202" i="24"/>
  <c r="M203" i="24"/>
  <c r="M204" i="24"/>
  <c r="M205" i="24"/>
  <c r="M206" i="24"/>
  <c r="M207" i="24"/>
  <c r="M208" i="24"/>
  <c r="M209" i="24"/>
  <c r="M210" i="24"/>
  <c r="M211" i="24"/>
  <c r="M212" i="24"/>
  <c r="M213" i="24"/>
  <c r="M214" i="24"/>
  <c r="M215" i="24"/>
  <c r="M216" i="24"/>
  <c r="M217" i="24"/>
  <c r="M218" i="24"/>
  <c r="M219" i="24"/>
  <c r="M220" i="24"/>
  <c r="M221" i="24"/>
  <c r="M222" i="24"/>
  <c r="M223" i="24"/>
  <c r="M224" i="24"/>
  <c r="M225" i="24"/>
  <c r="M226" i="24"/>
  <c r="M227" i="24"/>
  <c r="M228" i="24"/>
  <c r="M229" i="24"/>
  <c r="M230" i="24"/>
  <c r="M231" i="24"/>
  <c r="M232" i="24"/>
  <c r="M233" i="24"/>
  <c r="M234" i="24"/>
  <c r="M235" i="24"/>
  <c r="M236" i="24"/>
  <c r="M237" i="24"/>
  <c r="M238" i="24"/>
  <c r="M239" i="24"/>
  <c r="M240" i="24"/>
  <c r="M241" i="24"/>
  <c r="M242" i="24"/>
  <c r="M243" i="24"/>
  <c r="M244" i="24"/>
  <c r="M245" i="24"/>
  <c r="M246" i="24"/>
  <c r="M247" i="24"/>
  <c r="M248" i="24"/>
  <c r="M249" i="24"/>
  <c r="M250" i="24"/>
  <c r="M251" i="24"/>
  <c r="M252" i="24"/>
  <c r="M253" i="24"/>
  <c r="M254" i="24"/>
  <c r="M255" i="24"/>
  <c r="M256" i="24"/>
  <c r="M257" i="24"/>
  <c r="M258" i="24"/>
  <c r="M259" i="24"/>
  <c r="M260" i="24"/>
  <c r="M261" i="24"/>
  <c r="M262" i="24"/>
  <c r="M263" i="24"/>
  <c r="M264" i="24"/>
  <c r="M265" i="24"/>
  <c r="M266" i="24"/>
  <c r="M267" i="24"/>
  <c r="M268" i="24"/>
  <c r="M269" i="24"/>
  <c r="M270" i="24"/>
  <c r="M271" i="24"/>
  <c r="M272" i="24"/>
  <c r="M273" i="24"/>
  <c r="M274" i="24"/>
  <c r="M275" i="24"/>
  <c r="M276" i="24"/>
  <c r="M277" i="24"/>
  <c r="M278" i="24"/>
  <c r="M279" i="24"/>
  <c r="M280" i="24"/>
  <c r="M281" i="24"/>
  <c r="M282" i="24"/>
  <c r="M283" i="24"/>
  <c r="M284" i="24"/>
  <c r="M285" i="24"/>
  <c r="M286" i="24"/>
  <c r="M287" i="24"/>
  <c r="M288" i="24"/>
  <c r="M289" i="24"/>
  <c r="M290" i="24"/>
  <c r="M291" i="24"/>
  <c r="M292" i="24"/>
  <c r="M293" i="24"/>
  <c r="M294" i="24"/>
  <c r="M295" i="24"/>
  <c r="M296" i="24"/>
  <c r="M297" i="24"/>
  <c r="M298" i="24"/>
  <c r="M299" i="24"/>
  <c r="M300" i="24"/>
  <c r="M301" i="24"/>
  <c r="M302" i="24"/>
  <c r="M303" i="24"/>
  <c r="M304" i="24"/>
  <c r="M305" i="24"/>
  <c r="M306" i="24"/>
  <c r="M307" i="24"/>
  <c r="M308" i="24"/>
  <c r="M309" i="24"/>
  <c r="M310" i="24"/>
  <c r="M311" i="24"/>
  <c r="M312" i="24"/>
  <c r="M313" i="24"/>
  <c r="M314" i="24"/>
  <c r="M315" i="24"/>
  <c r="M316" i="24"/>
  <c r="M317" i="24"/>
  <c r="M318" i="24"/>
  <c r="M319" i="24"/>
  <c r="M320" i="24"/>
  <c r="M321" i="24"/>
  <c r="M322" i="24"/>
  <c r="M323" i="24"/>
  <c r="M324" i="24"/>
  <c r="M325" i="24"/>
  <c r="M326" i="24"/>
  <c r="M327" i="24"/>
  <c r="M328" i="24"/>
  <c r="M329" i="24"/>
  <c r="M330" i="24"/>
  <c r="M331" i="24"/>
  <c r="M332" i="24"/>
  <c r="M333" i="24"/>
  <c r="M334" i="24"/>
  <c r="M335" i="24"/>
  <c r="M336" i="24"/>
  <c r="M337" i="24"/>
  <c r="M338" i="24"/>
  <c r="M339" i="24"/>
  <c r="M340" i="24"/>
  <c r="M341" i="24"/>
  <c r="M342" i="24"/>
  <c r="M343" i="24"/>
  <c r="M344" i="24"/>
  <c r="M345" i="24"/>
  <c r="M346" i="24"/>
  <c r="M347" i="24"/>
  <c r="M348" i="24"/>
  <c r="M349" i="24"/>
  <c r="M350" i="24"/>
  <c r="M351" i="24"/>
  <c r="M352" i="24"/>
  <c r="M353" i="24"/>
  <c r="M354" i="24"/>
  <c r="M355" i="24"/>
  <c r="M356" i="24"/>
  <c r="M357" i="24"/>
  <c r="M358" i="24"/>
  <c r="M359" i="24"/>
  <c r="M360" i="24"/>
  <c r="M361" i="24"/>
  <c r="M362" i="24"/>
  <c r="M363" i="24"/>
  <c r="M364" i="24"/>
  <c r="M365" i="24"/>
  <c r="M366" i="24"/>
  <c r="M367" i="24"/>
  <c r="M368" i="24"/>
  <c r="M369" i="24"/>
  <c r="M370" i="24"/>
  <c r="M371" i="24"/>
  <c r="M372" i="24"/>
  <c r="M373" i="24"/>
  <c r="M374" i="24"/>
  <c r="M375" i="24"/>
  <c r="M376" i="24"/>
  <c r="M377" i="24"/>
  <c r="M378" i="24"/>
  <c r="M379" i="24"/>
  <c r="M380" i="24"/>
  <c r="M381" i="24"/>
  <c r="M382" i="24"/>
  <c r="M383" i="24"/>
  <c r="M384" i="24"/>
  <c r="M385" i="24"/>
  <c r="M386" i="24"/>
  <c r="M387" i="24"/>
  <c r="M388" i="24"/>
  <c r="M389" i="24"/>
  <c r="M390" i="24"/>
  <c r="M391" i="24"/>
  <c r="M392" i="24"/>
  <c r="M393" i="24"/>
  <c r="M394" i="24"/>
  <c r="M395" i="24"/>
  <c r="M396" i="24"/>
  <c r="M397" i="24"/>
  <c r="M398" i="24"/>
  <c r="M399" i="24"/>
  <c r="M400" i="24"/>
  <c r="M401" i="24"/>
  <c r="M402" i="24"/>
  <c r="M403" i="24"/>
  <c r="M404" i="24"/>
  <c r="M405" i="24"/>
  <c r="M406" i="24"/>
  <c r="M407" i="24"/>
  <c r="M408" i="24"/>
  <c r="M409" i="24"/>
  <c r="M410" i="24"/>
  <c r="M411" i="24"/>
  <c r="M412" i="24"/>
  <c r="M413" i="24"/>
  <c r="M414" i="24"/>
  <c r="M415" i="24"/>
  <c r="M416" i="24"/>
  <c r="M417" i="24"/>
  <c r="M418" i="24"/>
  <c r="M419" i="24"/>
  <c r="M420" i="24"/>
  <c r="M421" i="24"/>
  <c r="M422" i="24"/>
  <c r="M423" i="24"/>
  <c r="M424" i="24"/>
  <c r="M425" i="24"/>
  <c r="M426" i="24"/>
  <c r="M427" i="24"/>
  <c r="M428" i="24"/>
  <c r="M429" i="24"/>
  <c r="M430" i="24"/>
  <c r="M431" i="24"/>
  <c r="M432" i="24"/>
  <c r="M433" i="24"/>
  <c r="M434" i="24"/>
  <c r="M435" i="24"/>
  <c r="M436" i="24"/>
  <c r="M437" i="24"/>
  <c r="M438" i="24"/>
  <c r="M439" i="24"/>
  <c r="M440" i="24"/>
  <c r="M441" i="24"/>
  <c r="M442" i="24"/>
  <c r="M443" i="24"/>
  <c r="M444" i="24"/>
  <c r="M445" i="24"/>
  <c r="M446" i="24"/>
  <c r="M447" i="24"/>
  <c r="M448" i="24"/>
  <c r="M449" i="24"/>
  <c r="M450" i="24"/>
  <c r="M451" i="24"/>
  <c r="M452" i="24"/>
  <c r="M453" i="24"/>
  <c r="M454" i="24"/>
  <c r="M455" i="24"/>
  <c r="M456" i="24"/>
  <c r="M457" i="24"/>
  <c r="M458" i="24"/>
  <c r="M459" i="24"/>
  <c r="M460" i="24"/>
  <c r="M461" i="24"/>
  <c r="M462" i="24"/>
  <c r="M463" i="24"/>
  <c r="M464" i="24"/>
  <c r="M465" i="24"/>
  <c r="M466" i="24"/>
  <c r="M467" i="24"/>
  <c r="M468" i="24"/>
  <c r="M469" i="24"/>
  <c r="M470" i="24"/>
  <c r="M471" i="24"/>
  <c r="M472" i="24"/>
  <c r="M473" i="24"/>
  <c r="M474" i="24"/>
  <c r="M475" i="24"/>
  <c r="M476" i="24"/>
  <c r="M477" i="24"/>
  <c r="M478" i="24"/>
  <c r="M479" i="24"/>
  <c r="M480" i="24"/>
  <c r="M481" i="24"/>
  <c r="M482" i="24"/>
  <c r="M483" i="24"/>
  <c r="M484" i="24"/>
  <c r="M485" i="24"/>
  <c r="M486" i="24"/>
  <c r="M487" i="24"/>
  <c r="M488" i="24"/>
  <c r="M489" i="24"/>
  <c r="M490" i="24"/>
  <c r="M491" i="24"/>
  <c r="M492" i="24"/>
  <c r="M493" i="24"/>
  <c r="M494" i="24"/>
  <c r="M495" i="24"/>
  <c r="M496" i="24"/>
  <c r="M497" i="24"/>
  <c r="M498" i="24"/>
  <c r="M499" i="24"/>
  <c r="M500" i="24"/>
  <c r="M501" i="24"/>
  <c r="M502" i="24"/>
  <c r="M503" i="24"/>
  <c r="M504" i="24"/>
  <c r="M505" i="24"/>
  <c r="M506" i="24"/>
  <c r="M507" i="24"/>
  <c r="M508" i="24"/>
  <c r="M509" i="24"/>
  <c r="M510" i="24"/>
  <c r="M511" i="24"/>
  <c r="M512" i="24"/>
  <c r="M513" i="24"/>
  <c r="M514" i="24"/>
  <c r="M515" i="24"/>
  <c r="M516" i="24"/>
  <c r="M517" i="24"/>
  <c r="M518" i="24"/>
  <c r="M519" i="24"/>
  <c r="M520" i="24"/>
  <c r="M521" i="24"/>
  <c r="M522" i="24"/>
  <c r="M523" i="24"/>
  <c r="M524" i="24"/>
  <c r="M525" i="24"/>
  <c r="M526" i="24"/>
  <c r="M527" i="24"/>
  <c r="M528" i="24"/>
  <c r="M529" i="24"/>
  <c r="M530" i="24"/>
  <c r="M531" i="24"/>
  <c r="M532" i="24"/>
  <c r="M533" i="24"/>
  <c r="M534" i="24"/>
  <c r="M535" i="24"/>
  <c r="M536" i="24"/>
  <c r="M537" i="24"/>
  <c r="M538" i="24"/>
  <c r="M539" i="24"/>
  <c r="M540" i="24"/>
  <c r="M541" i="24"/>
  <c r="M542" i="24"/>
  <c r="M543" i="24"/>
  <c r="M544" i="24"/>
  <c r="M545" i="24"/>
  <c r="M546" i="24"/>
  <c r="M547" i="24"/>
  <c r="M548" i="24"/>
  <c r="M549" i="24"/>
  <c r="M550" i="24"/>
  <c r="M551" i="24"/>
  <c r="M552" i="24"/>
  <c r="M553" i="24"/>
  <c r="M554" i="24"/>
  <c r="M555" i="24"/>
  <c r="M556" i="24"/>
  <c r="M557" i="24"/>
  <c r="M558" i="24"/>
  <c r="M559" i="24"/>
  <c r="A4" i="23" l="1"/>
  <c r="B8" i="2" l="1"/>
  <c r="B81" i="26" l="1"/>
  <c r="I7" i="23" l="1"/>
  <c r="A29" i="2" l="1"/>
  <c r="A27" i="2"/>
  <c r="A25" i="2"/>
  <c r="A23" i="2"/>
  <c r="A21" i="2"/>
  <c r="K8" i="5" l="1"/>
  <c r="A1" i="14" l="1"/>
  <c r="A3" i="21" l="1"/>
  <c r="J2" i="23" s="1"/>
  <c r="J7" i="23"/>
  <c r="K11" i="5"/>
  <c r="M11" i="5" s="1"/>
  <c r="K10" i="5"/>
  <c r="M10" i="5" s="1"/>
  <c r="M5" i="26"/>
  <c r="AA2" i="21"/>
  <c r="A6" i="24" a="1"/>
  <c r="A6" i="24" s="1"/>
  <c r="K9" i="5"/>
  <c r="M9" i="5" s="1"/>
  <c r="A6" i="5" a="1"/>
  <c r="A6" i="5" s="1"/>
  <c r="Q1" i="5" s="1"/>
  <c r="B106" i="23"/>
  <c r="A6" i="26" a="1"/>
  <c r="A6" i="26" s="1"/>
  <c r="M29" i="26"/>
  <c r="M15" i="26"/>
  <c r="M16" i="26"/>
  <c r="M22" i="26"/>
  <c r="M23" i="26"/>
  <c r="M26" i="26"/>
  <c r="M13" i="26"/>
  <c r="B1000" i="24"/>
  <c r="L3" i="21"/>
  <c r="R3" i="21"/>
  <c r="X3" i="21"/>
  <c r="B101" i="5"/>
  <c r="K12" i="5"/>
  <c r="M12" i="5" s="1"/>
  <c r="K13" i="5"/>
  <c r="M13" i="5" s="1"/>
  <c r="K14" i="5"/>
  <c r="M14" i="5" s="1"/>
  <c r="K15" i="5"/>
  <c r="M15" i="5" s="1"/>
  <c r="K16" i="5"/>
  <c r="M16" i="5" s="1"/>
  <c r="K17" i="5"/>
  <c r="M17" i="5" s="1"/>
  <c r="K18" i="5"/>
  <c r="M18" i="5" s="1"/>
  <c r="K19" i="5"/>
  <c r="M19" i="5" s="1"/>
  <c r="K20" i="5"/>
  <c r="M20" i="5" s="1"/>
  <c r="K21" i="5"/>
  <c r="M21" i="5" s="1"/>
  <c r="K22" i="5"/>
  <c r="M22" i="5" s="1"/>
  <c r="K23" i="5"/>
  <c r="K24" i="5"/>
  <c r="M24" i="5" s="1"/>
  <c r="K25" i="5"/>
  <c r="M25" i="5" s="1"/>
  <c r="K26" i="5"/>
  <c r="M26" i="5" s="1"/>
  <c r="K27" i="5"/>
  <c r="M27" i="5" s="1"/>
  <c r="K28" i="5"/>
  <c r="M28" i="5" s="1"/>
  <c r="K29" i="5"/>
  <c r="M29" i="5" s="1"/>
  <c r="K30" i="5"/>
  <c r="M30" i="5" s="1"/>
  <c r="K31" i="5"/>
  <c r="M31" i="5" s="1"/>
  <c r="K32" i="5"/>
  <c r="M32" i="5" s="1"/>
  <c r="K33" i="5"/>
  <c r="M33" i="5" s="1"/>
  <c r="K34" i="5"/>
  <c r="M34" i="5" s="1"/>
  <c r="K35" i="5"/>
  <c r="M35" i="5" s="1"/>
  <c r="K36" i="5"/>
  <c r="M36" i="5" s="1"/>
  <c r="K37" i="5"/>
  <c r="M37" i="5" s="1"/>
  <c r="K38" i="5"/>
  <c r="M38" i="5" s="1"/>
  <c r="K39" i="5"/>
  <c r="M39" i="5" s="1"/>
  <c r="K40" i="5"/>
  <c r="M40" i="5" s="1"/>
  <c r="K41" i="5"/>
  <c r="M41" i="5" s="1"/>
  <c r="K42" i="5"/>
  <c r="M42" i="5" s="1"/>
  <c r="K43" i="5"/>
  <c r="M43" i="5" s="1"/>
  <c r="K44" i="5"/>
  <c r="M44" i="5" s="1"/>
  <c r="K45" i="5"/>
  <c r="M45" i="5" s="1"/>
  <c r="K46" i="5"/>
  <c r="M46" i="5" s="1"/>
  <c r="K47" i="5"/>
  <c r="M47" i="5" s="1"/>
  <c r="K48" i="5"/>
  <c r="M48" i="5" s="1"/>
  <c r="K49" i="5"/>
  <c r="M49" i="5" s="1"/>
  <c r="K50" i="5"/>
  <c r="M50" i="5" s="1"/>
  <c r="K51" i="5"/>
  <c r="M51" i="5" s="1"/>
  <c r="K52" i="5"/>
  <c r="M52" i="5" s="1"/>
  <c r="K53" i="5"/>
  <c r="M53" i="5" s="1"/>
  <c r="K54" i="5"/>
  <c r="M54" i="5" s="1"/>
  <c r="K55" i="5"/>
  <c r="M55" i="5" s="1"/>
  <c r="K56" i="5"/>
  <c r="M56" i="5" s="1"/>
  <c r="K57" i="5"/>
  <c r="M57" i="5" s="1"/>
  <c r="K58" i="5"/>
  <c r="M58" i="5" s="1"/>
  <c r="K59" i="5"/>
  <c r="M59" i="5" s="1"/>
  <c r="K60" i="5"/>
  <c r="M60" i="5" s="1"/>
  <c r="K61" i="5"/>
  <c r="M61" i="5" s="1"/>
  <c r="K62" i="5"/>
  <c r="M62" i="5" s="1"/>
  <c r="K63" i="5"/>
  <c r="M63" i="5" s="1"/>
  <c r="K64" i="5"/>
  <c r="M64" i="5" s="1"/>
  <c r="K65" i="5"/>
  <c r="M65" i="5" s="1"/>
  <c r="K66" i="5"/>
  <c r="M66" i="5" s="1"/>
  <c r="K67" i="5"/>
  <c r="M67" i="5" s="1"/>
  <c r="K68" i="5"/>
  <c r="M68" i="5" s="1"/>
  <c r="K69" i="5"/>
  <c r="M69" i="5" s="1"/>
  <c r="K70" i="5"/>
  <c r="M70" i="5" s="1"/>
  <c r="K71" i="5"/>
  <c r="M71" i="5" s="1"/>
  <c r="K72" i="5"/>
  <c r="M72" i="5" s="1"/>
  <c r="K73" i="5"/>
  <c r="M73" i="5" s="1"/>
  <c r="K74" i="5"/>
  <c r="M74" i="5" s="1"/>
  <c r="K75" i="5"/>
  <c r="M75" i="5" s="1"/>
  <c r="K76" i="5"/>
  <c r="M76" i="5" s="1"/>
  <c r="K77" i="5"/>
  <c r="M77" i="5" s="1"/>
  <c r="K78" i="5"/>
  <c r="M78" i="5" s="1"/>
  <c r="K79" i="5"/>
  <c r="M79" i="5" s="1"/>
  <c r="K80" i="5"/>
  <c r="M80" i="5" s="1"/>
  <c r="K81" i="5"/>
  <c r="M81" i="5" s="1"/>
  <c r="K82" i="5"/>
  <c r="M82" i="5" s="1"/>
  <c r="K83" i="5"/>
  <c r="M83" i="5" s="1"/>
  <c r="K84" i="5"/>
  <c r="M84" i="5" s="1"/>
  <c r="K85" i="5"/>
  <c r="M85" i="5" s="1"/>
  <c r="K86" i="5"/>
  <c r="M86" i="5" s="1"/>
  <c r="K87" i="5"/>
  <c r="M87" i="5" s="1"/>
  <c r="K88" i="5"/>
  <c r="M88" i="5" s="1"/>
  <c r="K89" i="5"/>
  <c r="M89" i="5" s="1"/>
  <c r="K90" i="5"/>
  <c r="M90" i="5" s="1"/>
  <c r="K91" i="5"/>
  <c r="M91" i="5" s="1"/>
  <c r="K92" i="5"/>
  <c r="M92" i="5" s="1"/>
  <c r="K93" i="5"/>
  <c r="M93" i="5" s="1"/>
  <c r="K94" i="5"/>
  <c r="M94" i="5" s="1"/>
  <c r="K95" i="5"/>
  <c r="M95" i="5" s="1"/>
  <c r="K96" i="5"/>
  <c r="M96" i="5" s="1"/>
  <c r="K97" i="5"/>
  <c r="M97" i="5" s="1"/>
  <c r="K98" i="5"/>
  <c r="M98" i="5" s="1"/>
  <c r="K99" i="5"/>
  <c r="M99" i="5" s="1"/>
  <c r="K100" i="5"/>
  <c r="M100" i="5" s="1"/>
  <c r="AA7" i="21"/>
  <c r="A6" i="23" a="1"/>
  <c r="F15" i="23" l="1"/>
  <c r="G15" i="23" s="1"/>
  <c r="H15" i="23" s="1"/>
  <c r="F16" i="23"/>
  <c r="G16" i="23" s="1"/>
  <c r="H16" i="23" s="1"/>
  <c r="F13" i="23"/>
  <c r="F14" i="23"/>
  <c r="G14" i="23" s="1"/>
  <c r="H14" i="23" s="1"/>
  <c r="F12" i="23"/>
  <c r="A2" i="28"/>
  <c r="AQ8" i="21"/>
  <c r="A4" i="28"/>
  <c r="BA8" i="21"/>
  <c r="A12" i="2" s="1"/>
  <c r="AK8" i="21"/>
  <c r="A16" i="2" s="1"/>
  <c r="AZ8" i="21"/>
  <c r="AL8" i="21"/>
  <c r="F1" i="27"/>
  <c r="N2" i="26"/>
  <c r="AY8" i="21"/>
  <c r="B5" i="23" s="1"/>
  <c r="R1" i="24"/>
  <c r="O1" i="24"/>
  <c r="AV8" i="21"/>
  <c r="F7" i="23" s="1"/>
  <c r="AU8" i="21"/>
  <c r="C7" i="27" s="1"/>
  <c r="AT8" i="21"/>
  <c r="AR8" i="21"/>
  <c r="H7" i="24"/>
  <c r="M8" i="5"/>
  <c r="N1" i="5"/>
  <c r="C15" i="27"/>
  <c r="I15" i="27" s="1"/>
  <c r="H15" i="27"/>
  <c r="H14" i="27"/>
  <c r="C14" i="27"/>
  <c r="I14" i="27" s="1"/>
  <c r="H19" i="27"/>
  <c r="C17" i="27"/>
  <c r="I17" i="27" s="1"/>
  <c r="C16" i="27"/>
  <c r="I16" i="27" s="1"/>
  <c r="H18" i="27"/>
  <c r="H16" i="27"/>
  <c r="H17" i="27"/>
  <c r="C19" i="27"/>
  <c r="I19" i="27" s="1"/>
  <c r="C18" i="27"/>
  <c r="I18" i="27" s="1"/>
  <c r="H12" i="27"/>
  <c r="H13" i="27"/>
  <c r="H11" i="27"/>
  <c r="H10" i="27"/>
  <c r="A7" i="27"/>
  <c r="B2" i="27"/>
  <c r="B7" i="27"/>
  <c r="C10" i="27"/>
  <c r="I10" i="27" s="1"/>
  <c r="C13" i="27"/>
  <c r="I13" i="27" s="1"/>
  <c r="C12" i="27"/>
  <c r="I12" i="27" s="1"/>
  <c r="C11" i="27"/>
  <c r="K7" i="24"/>
  <c r="J7" i="24"/>
  <c r="AP8" i="21"/>
  <c r="A18" i="2" s="1"/>
  <c r="AO8" i="21"/>
  <c r="AN8" i="21"/>
  <c r="A4" i="2" s="1"/>
  <c r="AM8" i="21"/>
  <c r="A31" i="2" s="1"/>
  <c r="A43" i="2"/>
  <c r="A42" i="2"/>
  <c r="L12" i="23"/>
  <c r="L14" i="23"/>
  <c r="L16" i="23"/>
  <c r="L18" i="23"/>
  <c r="L20" i="23"/>
  <c r="L22" i="23"/>
  <c r="L24" i="23"/>
  <c r="L27" i="23"/>
  <c r="M32" i="23"/>
  <c r="L33" i="23"/>
  <c r="M19" i="23"/>
  <c r="M21" i="23"/>
  <c r="M23" i="23"/>
  <c r="M25" i="23"/>
  <c r="L26" i="23"/>
  <c r="M28" i="23"/>
  <c r="L29" i="23"/>
  <c r="L30" i="23"/>
  <c r="M34" i="23"/>
  <c r="M18" i="23"/>
  <c r="M22" i="23"/>
  <c r="M26" i="23"/>
  <c r="L31" i="23"/>
  <c r="L13" i="23"/>
  <c r="L15" i="23"/>
  <c r="L17" i="23"/>
  <c r="L19" i="23"/>
  <c r="L21" i="23"/>
  <c r="L23" i="23"/>
  <c r="L25" i="23"/>
  <c r="M27" i="23"/>
  <c r="L28" i="23"/>
  <c r="M30" i="23"/>
  <c r="M31" i="23"/>
  <c r="L32" i="23"/>
  <c r="L34" i="23"/>
  <c r="L11" i="23"/>
  <c r="M20" i="23"/>
  <c r="M24" i="23"/>
  <c r="M29" i="23"/>
  <c r="M33" i="23"/>
  <c r="F10" i="23"/>
  <c r="I10" i="23" s="1"/>
  <c r="E7" i="23"/>
  <c r="A38" i="2"/>
  <c r="A20" i="2"/>
  <c r="AK3" i="21"/>
  <c r="A7" i="5"/>
  <c r="M7" i="24"/>
  <c r="H7" i="23"/>
  <c r="B2" i="23"/>
  <c r="G7" i="23"/>
  <c r="C7" i="23"/>
  <c r="AK2" i="21"/>
  <c r="A5" i="24"/>
  <c r="M5" i="24" s="1"/>
  <c r="L10" i="23"/>
  <c r="A5" i="5"/>
  <c r="K5" i="5" s="1"/>
  <c r="M23" i="5"/>
  <c r="C2" i="5"/>
  <c r="AE9" i="21"/>
  <c r="AD9" i="21"/>
  <c r="AG8" i="21"/>
  <c r="C4" i="5"/>
  <c r="C4" i="24"/>
  <c r="A6" i="23"/>
  <c r="A5" i="23" s="1"/>
  <c r="I11" i="27"/>
  <c r="F46" i="21"/>
  <c r="F30" i="21"/>
  <c r="F37" i="21"/>
  <c r="F75" i="21"/>
  <c r="F55" i="21"/>
  <c r="F33" i="21"/>
  <c r="F91" i="21"/>
  <c r="F65" i="21"/>
  <c r="F64" i="21"/>
  <c r="F25" i="21"/>
  <c r="F42" i="21"/>
  <c r="F101" i="21"/>
  <c r="F32" i="21"/>
  <c r="F11" i="21"/>
  <c r="F19" i="21"/>
  <c r="F92" i="21"/>
  <c r="F13" i="21"/>
  <c r="F97" i="21"/>
  <c r="F79" i="21"/>
  <c r="F109" i="21"/>
  <c r="F28" i="21"/>
  <c r="F49" i="21"/>
  <c r="F18" i="21"/>
  <c r="F26" i="21"/>
  <c r="F96" i="21"/>
  <c r="F62" i="21"/>
  <c r="F10" i="21"/>
  <c r="F70" i="21"/>
  <c r="F105" i="21"/>
  <c r="F16" i="21"/>
  <c r="F71" i="21"/>
  <c r="F50" i="21"/>
  <c r="F80" i="21"/>
  <c r="F63" i="21"/>
  <c r="F83" i="21"/>
  <c r="F48" i="21"/>
  <c r="F69" i="21"/>
  <c r="F47" i="21"/>
  <c r="F108" i="21"/>
  <c r="F72" i="21"/>
  <c r="F38" i="21"/>
  <c r="F23" i="21"/>
  <c r="F35" i="21"/>
  <c r="F14" i="21"/>
  <c r="F81" i="21"/>
  <c r="F106" i="21"/>
  <c r="F93" i="21"/>
  <c r="F57" i="21"/>
  <c r="F85" i="21"/>
  <c r="F53" i="21"/>
  <c r="F39" i="21"/>
  <c r="F68" i="21"/>
  <c r="F73" i="21"/>
  <c r="F82" i="21"/>
  <c r="F87" i="21"/>
  <c r="F51" i="21"/>
  <c r="F98" i="21"/>
  <c r="F12" i="21"/>
  <c r="F58" i="21"/>
  <c r="F77" i="21"/>
  <c r="F40" i="21"/>
  <c r="F90" i="21"/>
  <c r="F99" i="21"/>
  <c r="F34" i="21"/>
  <c r="F88" i="21"/>
  <c r="F27" i="21"/>
  <c r="F45" i="21"/>
  <c r="F103" i="21"/>
  <c r="F102" i="21"/>
  <c r="F36" i="21"/>
  <c r="F24" i="21"/>
  <c r="F95" i="21"/>
  <c r="F76" i="21"/>
  <c r="F60" i="21"/>
  <c r="F52" i="21"/>
  <c r="F20" i="21"/>
  <c r="F54" i="21"/>
  <c r="F61" i="21"/>
  <c r="F31" i="21"/>
  <c r="F21" i="21"/>
  <c r="F59" i="21"/>
  <c r="F56" i="21"/>
  <c r="F15" i="21"/>
  <c r="F43" i="21"/>
  <c r="F100" i="21"/>
  <c r="F44" i="21"/>
  <c r="F86" i="21"/>
  <c r="F67" i="21"/>
  <c r="F94" i="21"/>
  <c r="F29" i="21"/>
  <c r="F74" i="21"/>
  <c r="F41" i="21"/>
  <c r="F78" i="21"/>
  <c r="F84" i="21"/>
  <c r="F107" i="21"/>
  <c r="F66" i="21"/>
  <c r="F89" i="21"/>
  <c r="F17" i="21"/>
  <c r="F22" i="21"/>
  <c r="F104" i="21"/>
  <c r="M17" i="23"/>
  <c r="J10" i="23"/>
  <c r="F11" i="23" l="1"/>
  <c r="N7" i="24"/>
  <c r="A6" i="2"/>
  <c r="C3" i="27"/>
  <c r="B5" i="28"/>
  <c r="M2" i="24"/>
  <c r="M2" i="5"/>
  <c r="A3" i="2"/>
  <c r="O70" i="21"/>
  <c r="P70" i="21" s="1"/>
  <c r="N70" i="21" s="1"/>
  <c r="U70" i="21"/>
  <c r="V70" i="21" s="1"/>
  <c r="T70" i="21" s="1"/>
  <c r="I70" i="21"/>
  <c r="J70" i="21" s="1"/>
  <c r="H70" i="21" s="1"/>
  <c r="E11" i="27"/>
  <c r="J11" i="27" s="1"/>
  <c r="O41" i="21"/>
  <c r="P41" i="21" s="1"/>
  <c r="N41" i="21" s="1"/>
  <c r="I41" i="21"/>
  <c r="J41" i="21" s="1"/>
  <c r="H41" i="21" s="1"/>
  <c r="U41" i="21"/>
  <c r="V41" i="21" s="1"/>
  <c r="T41" i="21" s="1"/>
  <c r="U93" i="21"/>
  <c r="V93" i="21" s="1"/>
  <c r="T93" i="21" s="1"/>
  <c r="I93" i="21"/>
  <c r="J93" i="21" s="1"/>
  <c r="H93" i="21" s="1"/>
  <c r="O93" i="21"/>
  <c r="P93" i="21" s="1"/>
  <c r="N93" i="21" s="1"/>
  <c r="U57" i="21"/>
  <c r="V57" i="21" s="1"/>
  <c r="T57" i="21" s="1"/>
  <c r="O57" i="21"/>
  <c r="P57" i="21" s="1"/>
  <c r="N57" i="21" s="1"/>
  <c r="I57" i="21"/>
  <c r="J57" i="21" s="1"/>
  <c r="H57" i="21" s="1"/>
  <c r="O77" i="21"/>
  <c r="P77" i="21" s="1"/>
  <c r="N77" i="21" s="1"/>
  <c r="U77" i="21"/>
  <c r="V77" i="21" s="1"/>
  <c r="T77" i="21" s="1"/>
  <c r="I77" i="21"/>
  <c r="J77" i="21" s="1"/>
  <c r="H77" i="21" s="1"/>
  <c r="O28" i="21"/>
  <c r="P28" i="21" s="1"/>
  <c r="N28" i="21" s="1"/>
  <c r="U28" i="21"/>
  <c r="V28" i="21" s="1"/>
  <c r="T28" i="21" s="1"/>
  <c r="I28" i="21"/>
  <c r="J28" i="21" s="1"/>
  <c r="H28" i="21" s="1"/>
  <c r="I56" i="21"/>
  <c r="J56" i="21" s="1"/>
  <c r="H56" i="21" s="1"/>
  <c r="O56" i="21"/>
  <c r="P56" i="21" s="1"/>
  <c r="N56" i="21" s="1"/>
  <c r="U56" i="21"/>
  <c r="V56" i="21" s="1"/>
  <c r="T56" i="21" s="1"/>
  <c r="O23" i="21"/>
  <c r="P23" i="21" s="1"/>
  <c r="I23" i="21"/>
  <c r="J23" i="21" s="1"/>
  <c r="U23" i="21"/>
  <c r="V23" i="21" s="1"/>
  <c r="T23" i="21" s="1"/>
  <c r="U26" i="21"/>
  <c r="V26" i="21" s="1"/>
  <c r="T26" i="21" s="1"/>
  <c r="O26" i="21"/>
  <c r="P26" i="21" s="1"/>
  <c r="N26" i="21" s="1"/>
  <c r="I26" i="21"/>
  <c r="J26" i="21" s="1"/>
  <c r="H26" i="21" s="1"/>
  <c r="I18" i="21"/>
  <c r="J18" i="21" s="1"/>
  <c r="O18" i="21"/>
  <c r="P18" i="21" s="1"/>
  <c r="U18" i="21"/>
  <c r="V18" i="21" s="1"/>
  <c r="T18" i="21" s="1"/>
  <c r="O35" i="21"/>
  <c r="P35" i="21" s="1"/>
  <c r="N35" i="21" s="1"/>
  <c r="U35" i="21"/>
  <c r="V35" i="21" s="1"/>
  <c r="T35" i="21" s="1"/>
  <c r="I35" i="21"/>
  <c r="J35" i="21" s="1"/>
  <c r="H35" i="21" s="1"/>
  <c r="U48" i="21"/>
  <c r="V48" i="21" s="1"/>
  <c r="T48" i="21" s="1"/>
  <c r="O48" i="21"/>
  <c r="P48" i="21" s="1"/>
  <c r="N48" i="21" s="1"/>
  <c r="I48" i="21"/>
  <c r="J48" i="21" s="1"/>
  <c r="H48" i="21" s="1"/>
  <c r="I99" i="21"/>
  <c r="J99" i="21" s="1"/>
  <c r="H99" i="21" s="1"/>
  <c r="O99" i="21"/>
  <c r="P99" i="21" s="1"/>
  <c r="N99" i="21" s="1"/>
  <c r="U99" i="21"/>
  <c r="V99" i="21" s="1"/>
  <c r="T99" i="21" s="1"/>
  <c r="O83" i="21"/>
  <c r="P83" i="21" s="1"/>
  <c r="N83" i="21" s="1"/>
  <c r="U83" i="21"/>
  <c r="V83" i="21" s="1"/>
  <c r="T83" i="21" s="1"/>
  <c r="I83" i="21"/>
  <c r="J83" i="21" s="1"/>
  <c r="H83" i="21" s="1"/>
  <c r="I30" i="21"/>
  <c r="J30" i="21" s="1"/>
  <c r="H30" i="21" s="1"/>
  <c r="O30" i="21"/>
  <c r="P30" i="21" s="1"/>
  <c r="N30" i="21" s="1"/>
  <c r="U30" i="21"/>
  <c r="V30" i="21" s="1"/>
  <c r="T30" i="21" s="1"/>
  <c r="O79" i="21"/>
  <c r="P79" i="21" s="1"/>
  <c r="N79" i="21" s="1"/>
  <c r="U79" i="21"/>
  <c r="V79" i="21" s="1"/>
  <c r="T79" i="21" s="1"/>
  <c r="I79" i="21"/>
  <c r="J79" i="21" s="1"/>
  <c r="H79" i="21" s="1"/>
  <c r="O107" i="21"/>
  <c r="P107" i="21" s="1"/>
  <c r="N107" i="21" s="1"/>
  <c r="U107" i="21"/>
  <c r="V107" i="21" s="1"/>
  <c r="T107" i="21" s="1"/>
  <c r="I107" i="21"/>
  <c r="J107" i="21" s="1"/>
  <c r="H107" i="21" s="1"/>
  <c r="O108" i="21"/>
  <c r="P108" i="21" s="1"/>
  <c r="N108" i="21" s="1"/>
  <c r="I108" i="21"/>
  <c r="J108" i="21" s="1"/>
  <c r="H108" i="21" s="1"/>
  <c r="U108" i="21"/>
  <c r="V108" i="21" s="1"/>
  <c r="T108" i="21" s="1"/>
  <c r="O12" i="21"/>
  <c r="P12" i="21" s="1"/>
  <c r="U12" i="21"/>
  <c r="V12" i="21" s="1"/>
  <c r="I12" i="21"/>
  <c r="J12" i="21" s="1"/>
  <c r="O81" i="21"/>
  <c r="P81" i="21" s="1"/>
  <c r="N81" i="21" s="1"/>
  <c r="U81" i="21"/>
  <c r="V81" i="21" s="1"/>
  <c r="T81" i="21" s="1"/>
  <c r="I81" i="21"/>
  <c r="J81" i="21" s="1"/>
  <c r="H81" i="21" s="1"/>
  <c r="O52" i="21"/>
  <c r="P52" i="21" s="1"/>
  <c r="N52" i="21" s="1"/>
  <c r="U52" i="21"/>
  <c r="V52" i="21" s="1"/>
  <c r="T52" i="21" s="1"/>
  <c r="I52" i="21"/>
  <c r="J52" i="21" s="1"/>
  <c r="H52" i="21" s="1"/>
  <c r="O33" i="21"/>
  <c r="P33" i="21" s="1"/>
  <c r="N33" i="21" s="1"/>
  <c r="U33" i="21"/>
  <c r="V33" i="21" s="1"/>
  <c r="T33" i="21" s="1"/>
  <c r="I33" i="21"/>
  <c r="J33" i="21" s="1"/>
  <c r="H33" i="21" s="1"/>
  <c r="O43" i="21"/>
  <c r="P43" i="21" s="1"/>
  <c r="N43" i="21" s="1"/>
  <c r="U43" i="21"/>
  <c r="V43" i="21" s="1"/>
  <c r="T43" i="21" s="1"/>
  <c r="I43" i="21"/>
  <c r="J43" i="21" s="1"/>
  <c r="H43" i="21" s="1"/>
  <c r="I94" i="21"/>
  <c r="J94" i="21" s="1"/>
  <c r="H94" i="21" s="1"/>
  <c r="O94" i="21"/>
  <c r="P94" i="21" s="1"/>
  <c r="N94" i="21" s="1"/>
  <c r="U94" i="21"/>
  <c r="V94" i="21" s="1"/>
  <c r="T94" i="21" s="1"/>
  <c r="O34" i="21"/>
  <c r="P34" i="21" s="1"/>
  <c r="N34" i="21" s="1"/>
  <c r="U34" i="21"/>
  <c r="V34" i="21" s="1"/>
  <c r="T34" i="21" s="1"/>
  <c r="I34" i="21"/>
  <c r="J34" i="21" s="1"/>
  <c r="H34" i="21" s="1"/>
  <c r="I45" i="21"/>
  <c r="J45" i="21" s="1"/>
  <c r="H45" i="21" s="1"/>
  <c r="O45" i="21"/>
  <c r="P45" i="21" s="1"/>
  <c r="N45" i="21" s="1"/>
  <c r="U45" i="21"/>
  <c r="V45" i="21" s="1"/>
  <c r="T45" i="21" s="1"/>
  <c r="O76" i="21"/>
  <c r="P76" i="21" s="1"/>
  <c r="N76" i="21" s="1"/>
  <c r="I76" i="21"/>
  <c r="J76" i="21" s="1"/>
  <c r="H76" i="21" s="1"/>
  <c r="U76" i="21"/>
  <c r="V76" i="21" s="1"/>
  <c r="T76" i="21" s="1"/>
  <c r="U47" i="21"/>
  <c r="V47" i="21" s="1"/>
  <c r="T47" i="21" s="1"/>
  <c r="O47" i="21"/>
  <c r="P47" i="21" s="1"/>
  <c r="N47" i="21" s="1"/>
  <c r="I47" i="21"/>
  <c r="J47" i="21" s="1"/>
  <c r="H47" i="21" s="1"/>
  <c r="O102" i="21"/>
  <c r="P102" i="21" s="1"/>
  <c r="N102" i="21" s="1"/>
  <c r="U102" i="21"/>
  <c r="V102" i="21" s="1"/>
  <c r="T102" i="21" s="1"/>
  <c r="I102" i="21"/>
  <c r="J102" i="21" s="1"/>
  <c r="H102" i="21" s="1"/>
  <c r="O86" i="21"/>
  <c r="P86" i="21" s="1"/>
  <c r="N86" i="21" s="1"/>
  <c r="I86" i="21"/>
  <c r="J86" i="21" s="1"/>
  <c r="H86" i="21" s="1"/>
  <c r="U86" i="21"/>
  <c r="V86" i="21" s="1"/>
  <c r="T86" i="21" s="1"/>
  <c r="U40" i="21"/>
  <c r="V40" i="21" s="1"/>
  <c r="T40" i="21" s="1"/>
  <c r="I40" i="21"/>
  <c r="J40" i="21" s="1"/>
  <c r="H40" i="21" s="1"/>
  <c r="O40" i="21"/>
  <c r="P40" i="21" s="1"/>
  <c r="N40" i="21" s="1"/>
  <c r="O53" i="21"/>
  <c r="P53" i="21" s="1"/>
  <c r="N53" i="21" s="1"/>
  <c r="U53" i="21"/>
  <c r="V53" i="21" s="1"/>
  <c r="T53" i="21" s="1"/>
  <c r="I53" i="21"/>
  <c r="J53" i="21" s="1"/>
  <c r="H53" i="21" s="1"/>
  <c r="O84" i="21"/>
  <c r="P84" i="21" s="1"/>
  <c r="N84" i="21" s="1"/>
  <c r="U84" i="21"/>
  <c r="V84" i="21" s="1"/>
  <c r="T84" i="21" s="1"/>
  <c r="I84" i="21"/>
  <c r="J84" i="21" s="1"/>
  <c r="H84" i="21" s="1"/>
  <c r="O14" i="21"/>
  <c r="P14" i="21" s="1"/>
  <c r="U14" i="21"/>
  <c r="V14" i="21" s="1"/>
  <c r="I14" i="21"/>
  <c r="J14" i="21" s="1"/>
  <c r="U60" i="21"/>
  <c r="V60" i="21" s="1"/>
  <c r="T60" i="21" s="1"/>
  <c r="I60" i="21"/>
  <c r="J60" i="21" s="1"/>
  <c r="H60" i="21" s="1"/>
  <c r="O60" i="21"/>
  <c r="P60" i="21" s="1"/>
  <c r="N60" i="21" s="1"/>
  <c r="O17" i="21"/>
  <c r="P17" i="21" s="1"/>
  <c r="U17" i="21"/>
  <c r="V17" i="21" s="1"/>
  <c r="I17" i="21"/>
  <c r="J17" i="21" s="1"/>
  <c r="O96" i="21"/>
  <c r="P96" i="21" s="1"/>
  <c r="N96" i="21" s="1"/>
  <c r="U96" i="21"/>
  <c r="V96" i="21" s="1"/>
  <c r="T96" i="21" s="1"/>
  <c r="I96" i="21"/>
  <c r="J96" i="21" s="1"/>
  <c r="H96" i="21" s="1"/>
  <c r="O91" i="21"/>
  <c r="P91" i="21" s="1"/>
  <c r="N91" i="21" s="1"/>
  <c r="U91" i="21"/>
  <c r="V91" i="21" s="1"/>
  <c r="T91" i="21" s="1"/>
  <c r="I91" i="21"/>
  <c r="J91" i="21" s="1"/>
  <c r="H91" i="21" s="1"/>
  <c r="O89" i="21"/>
  <c r="P89" i="21" s="1"/>
  <c r="N89" i="21" s="1"/>
  <c r="U89" i="21"/>
  <c r="V89" i="21" s="1"/>
  <c r="T89" i="21" s="1"/>
  <c r="I89" i="21"/>
  <c r="J89" i="21" s="1"/>
  <c r="H89" i="21" s="1"/>
  <c r="O51" i="21"/>
  <c r="P51" i="21" s="1"/>
  <c r="N51" i="21" s="1"/>
  <c r="U51" i="21"/>
  <c r="V51" i="21" s="1"/>
  <c r="T51" i="21" s="1"/>
  <c r="I51" i="21"/>
  <c r="J51" i="21" s="1"/>
  <c r="H51" i="21" s="1"/>
  <c r="O19" i="21"/>
  <c r="P19" i="21" s="1"/>
  <c r="U19" i="21"/>
  <c r="V19" i="21" s="1"/>
  <c r="T19" i="21" s="1"/>
  <c r="I19" i="21"/>
  <c r="J19" i="21" s="1"/>
  <c r="O65" i="21"/>
  <c r="P65" i="21" s="1"/>
  <c r="N65" i="21" s="1"/>
  <c r="U65" i="21"/>
  <c r="V65" i="21" s="1"/>
  <c r="T65" i="21" s="1"/>
  <c r="I65" i="21"/>
  <c r="J65" i="21" s="1"/>
  <c r="H65" i="21" s="1"/>
  <c r="O31" i="21"/>
  <c r="P31" i="21" s="1"/>
  <c r="N31" i="21" s="1"/>
  <c r="I31" i="21"/>
  <c r="J31" i="21" s="1"/>
  <c r="H31" i="21" s="1"/>
  <c r="U31" i="21"/>
  <c r="V31" i="21" s="1"/>
  <c r="T31" i="21" s="1"/>
  <c r="O67" i="21"/>
  <c r="P67" i="21" s="1"/>
  <c r="N67" i="21" s="1"/>
  <c r="U67" i="21"/>
  <c r="V67" i="21" s="1"/>
  <c r="T67" i="21" s="1"/>
  <c r="I67" i="21"/>
  <c r="J67" i="21" s="1"/>
  <c r="H67" i="21" s="1"/>
  <c r="O54" i="21"/>
  <c r="P54" i="21" s="1"/>
  <c r="N54" i="21" s="1"/>
  <c r="U54" i="21"/>
  <c r="V54" i="21" s="1"/>
  <c r="T54" i="21" s="1"/>
  <c r="I54" i="21"/>
  <c r="J54" i="21" s="1"/>
  <c r="H54" i="21" s="1"/>
  <c r="O88" i="21"/>
  <c r="P88" i="21" s="1"/>
  <c r="N88" i="21" s="1"/>
  <c r="U88" i="21"/>
  <c r="V88" i="21" s="1"/>
  <c r="T88" i="21" s="1"/>
  <c r="I88" i="21"/>
  <c r="J88" i="21" s="1"/>
  <c r="H88" i="21" s="1"/>
  <c r="I72" i="21"/>
  <c r="J72" i="21" s="1"/>
  <c r="H72" i="21" s="1"/>
  <c r="U72" i="21"/>
  <c r="V72" i="21" s="1"/>
  <c r="T72" i="21" s="1"/>
  <c r="O72" i="21"/>
  <c r="P72" i="21" s="1"/>
  <c r="N72" i="21" s="1"/>
  <c r="O49" i="21"/>
  <c r="P49" i="21" s="1"/>
  <c r="N49" i="21" s="1"/>
  <c r="U49" i="21"/>
  <c r="V49" i="21" s="1"/>
  <c r="T49" i="21" s="1"/>
  <c r="I49" i="21"/>
  <c r="J49" i="21" s="1"/>
  <c r="H49" i="21" s="1"/>
  <c r="O66" i="21"/>
  <c r="P66" i="21" s="1"/>
  <c r="N66" i="21" s="1"/>
  <c r="U66" i="21"/>
  <c r="V66" i="21" s="1"/>
  <c r="T66" i="21" s="1"/>
  <c r="I66" i="21"/>
  <c r="J66" i="21" s="1"/>
  <c r="H66" i="21" s="1"/>
  <c r="U74" i="21"/>
  <c r="V74" i="21" s="1"/>
  <c r="T74" i="21" s="1"/>
  <c r="O74" i="21"/>
  <c r="P74" i="21" s="1"/>
  <c r="N74" i="21" s="1"/>
  <c r="I74" i="21"/>
  <c r="J74" i="21" s="1"/>
  <c r="H74" i="21" s="1"/>
  <c r="O38" i="21"/>
  <c r="P38" i="21" s="1"/>
  <c r="N38" i="21" s="1"/>
  <c r="U38" i="21"/>
  <c r="V38" i="21" s="1"/>
  <c r="T38" i="21" s="1"/>
  <c r="I38" i="21"/>
  <c r="J38" i="21" s="1"/>
  <c r="H38" i="21" s="1"/>
  <c r="U80" i="21"/>
  <c r="V80" i="21" s="1"/>
  <c r="T80" i="21" s="1"/>
  <c r="I80" i="21"/>
  <c r="J80" i="21" s="1"/>
  <c r="H80" i="21" s="1"/>
  <c r="O80" i="21"/>
  <c r="P80" i="21" s="1"/>
  <c r="N80" i="21" s="1"/>
  <c r="O29" i="21"/>
  <c r="P29" i="21" s="1"/>
  <c r="N29" i="21" s="1"/>
  <c r="U29" i="21"/>
  <c r="V29" i="21" s="1"/>
  <c r="T29" i="21" s="1"/>
  <c r="I29" i="21"/>
  <c r="J29" i="21" s="1"/>
  <c r="H29" i="21" s="1"/>
  <c r="O20" i="21"/>
  <c r="P20" i="21" s="1"/>
  <c r="N20" i="21" s="1"/>
  <c r="I20" i="21"/>
  <c r="J20" i="21" s="1"/>
  <c r="U20" i="21"/>
  <c r="V20" i="21" s="1"/>
  <c r="I44" i="21"/>
  <c r="J44" i="21" s="1"/>
  <c r="H44" i="21" s="1"/>
  <c r="U44" i="21"/>
  <c r="V44" i="21" s="1"/>
  <c r="T44" i="21" s="1"/>
  <c r="O44" i="21"/>
  <c r="P44" i="21" s="1"/>
  <c r="N44" i="21" s="1"/>
  <c r="O87" i="21"/>
  <c r="P87" i="21" s="1"/>
  <c r="N87" i="21" s="1"/>
  <c r="U87" i="21"/>
  <c r="V87" i="21" s="1"/>
  <c r="T87" i="21" s="1"/>
  <c r="I87" i="21"/>
  <c r="J87" i="21" s="1"/>
  <c r="H87" i="21" s="1"/>
  <c r="O42" i="21"/>
  <c r="P42" i="21" s="1"/>
  <c r="N42" i="21" s="1"/>
  <c r="U42" i="21"/>
  <c r="V42" i="21" s="1"/>
  <c r="T42" i="21" s="1"/>
  <c r="I42" i="21"/>
  <c r="J42" i="21" s="1"/>
  <c r="H42" i="21" s="1"/>
  <c r="O103" i="21"/>
  <c r="P103" i="21" s="1"/>
  <c r="N103" i="21" s="1"/>
  <c r="I103" i="21"/>
  <c r="J103" i="21" s="1"/>
  <c r="H103" i="21" s="1"/>
  <c r="U103" i="21"/>
  <c r="V103" i="21" s="1"/>
  <c r="T103" i="21" s="1"/>
  <c r="O73" i="21"/>
  <c r="P73" i="21" s="1"/>
  <c r="N73" i="21" s="1"/>
  <c r="I73" i="21"/>
  <c r="J73" i="21" s="1"/>
  <c r="H73" i="21" s="1"/>
  <c r="U73" i="21"/>
  <c r="V73" i="21" s="1"/>
  <c r="T73" i="21" s="1"/>
  <c r="U90" i="21"/>
  <c r="V90" i="21" s="1"/>
  <c r="T90" i="21" s="1"/>
  <c r="O90" i="21"/>
  <c r="P90" i="21" s="1"/>
  <c r="N90" i="21" s="1"/>
  <c r="I90" i="21"/>
  <c r="J90" i="21" s="1"/>
  <c r="H90" i="21" s="1"/>
  <c r="O50" i="21"/>
  <c r="P50" i="21" s="1"/>
  <c r="N50" i="21" s="1"/>
  <c r="U50" i="21"/>
  <c r="V50" i="21" s="1"/>
  <c r="T50" i="21" s="1"/>
  <c r="I50" i="21"/>
  <c r="J50" i="21" s="1"/>
  <c r="H50" i="21" s="1"/>
  <c r="O15" i="21"/>
  <c r="P15" i="21" s="1"/>
  <c r="U15" i="21"/>
  <c r="V15" i="21" s="1"/>
  <c r="I15" i="21"/>
  <c r="J15" i="21" s="1"/>
  <c r="O25" i="21"/>
  <c r="P25" i="21" s="1"/>
  <c r="N25" i="21" s="1"/>
  <c r="U25" i="21"/>
  <c r="V25" i="21" s="1"/>
  <c r="T25" i="21" s="1"/>
  <c r="I25" i="21"/>
  <c r="J25" i="21" s="1"/>
  <c r="H25" i="21" s="1"/>
  <c r="O22" i="21"/>
  <c r="P22" i="21" s="1"/>
  <c r="I22" i="21"/>
  <c r="J22" i="21" s="1"/>
  <c r="U22" i="21"/>
  <c r="V22" i="21" s="1"/>
  <c r="T22" i="21" s="1"/>
  <c r="O71" i="21"/>
  <c r="P71" i="21" s="1"/>
  <c r="N71" i="21" s="1"/>
  <c r="I71" i="21"/>
  <c r="J71" i="21" s="1"/>
  <c r="H71" i="21" s="1"/>
  <c r="U71" i="21"/>
  <c r="V71" i="21" s="1"/>
  <c r="T71" i="21" s="1"/>
  <c r="O32" i="21"/>
  <c r="P32" i="21" s="1"/>
  <c r="N32" i="21" s="1"/>
  <c r="U32" i="21"/>
  <c r="V32" i="21" s="1"/>
  <c r="T32" i="21" s="1"/>
  <c r="I32" i="21"/>
  <c r="J32" i="21" s="1"/>
  <c r="H32" i="21" s="1"/>
  <c r="O16" i="21"/>
  <c r="P16" i="21" s="1"/>
  <c r="I16" i="21"/>
  <c r="J16" i="21" s="1"/>
  <c r="U16" i="21"/>
  <c r="V16" i="21" s="1"/>
  <c r="O68" i="21"/>
  <c r="P68" i="21" s="1"/>
  <c r="N68" i="21" s="1"/>
  <c r="U68" i="21"/>
  <c r="V68" i="21" s="1"/>
  <c r="T68" i="21" s="1"/>
  <c r="I68" i="21"/>
  <c r="J68" i="21" s="1"/>
  <c r="H68" i="21" s="1"/>
  <c r="O21" i="21"/>
  <c r="P21" i="21" s="1"/>
  <c r="U21" i="21"/>
  <c r="V21" i="21" s="1"/>
  <c r="T21" i="21" s="1"/>
  <c r="I21" i="21"/>
  <c r="J21" i="21" s="1"/>
  <c r="O101" i="21"/>
  <c r="P101" i="21" s="1"/>
  <c r="N101" i="21" s="1"/>
  <c r="I101" i="21"/>
  <c r="J101" i="21" s="1"/>
  <c r="H101" i="21" s="1"/>
  <c r="U101" i="21"/>
  <c r="V101" i="21" s="1"/>
  <c r="T101" i="21" s="1"/>
  <c r="I27" i="21"/>
  <c r="J27" i="21" s="1"/>
  <c r="H27" i="21" s="1"/>
  <c r="O27" i="21"/>
  <c r="P27" i="21" s="1"/>
  <c r="N27" i="21" s="1"/>
  <c r="U27" i="21"/>
  <c r="V27" i="21" s="1"/>
  <c r="T27" i="21" s="1"/>
  <c r="O97" i="21"/>
  <c r="P97" i="21" s="1"/>
  <c r="N97" i="21" s="1"/>
  <c r="I97" i="21"/>
  <c r="J97" i="21" s="1"/>
  <c r="H97" i="21" s="1"/>
  <c r="U97" i="21"/>
  <c r="V97" i="21" s="1"/>
  <c r="T97" i="21" s="1"/>
  <c r="I75" i="21"/>
  <c r="J75" i="21" s="1"/>
  <c r="H75" i="21" s="1"/>
  <c r="O75" i="21"/>
  <c r="P75" i="21" s="1"/>
  <c r="N75" i="21" s="1"/>
  <c r="U75" i="21"/>
  <c r="V75" i="21" s="1"/>
  <c r="T75" i="21" s="1"/>
  <c r="U62" i="21"/>
  <c r="V62" i="21" s="1"/>
  <c r="T62" i="21" s="1"/>
  <c r="O62" i="21"/>
  <c r="P62" i="21" s="1"/>
  <c r="N62" i="21" s="1"/>
  <c r="I62" i="21"/>
  <c r="J62" i="21" s="1"/>
  <c r="H62" i="21" s="1"/>
  <c r="O61" i="21"/>
  <c r="P61" i="21" s="1"/>
  <c r="N61" i="21" s="1"/>
  <c r="U61" i="21"/>
  <c r="V61" i="21" s="1"/>
  <c r="T61" i="21" s="1"/>
  <c r="I61" i="21"/>
  <c r="J61" i="21" s="1"/>
  <c r="H61" i="21" s="1"/>
  <c r="O63" i="21"/>
  <c r="P63" i="21" s="1"/>
  <c r="N63" i="21" s="1"/>
  <c r="U63" i="21"/>
  <c r="V63" i="21" s="1"/>
  <c r="T63" i="21" s="1"/>
  <c r="I63" i="21"/>
  <c r="J63" i="21" s="1"/>
  <c r="H63" i="21" s="1"/>
  <c r="O106" i="21"/>
  <c r="P106" i="21" s="1"/>
  <c r="N106" i="21" s="1"/>
  <c r="U106" i="21"/>
  <c r="V106" i="21" s="1"/>
  <c r="T106" i="21" s="1"/>
  <c r="I106" i="21"/>
  <c r="J106" i="21" s="1"/>
  <c r="H106" i="21" s="1"/>
  <c r="O11" i="21"/>
  <c r="P11" i="21" s="1"/>
  <c r="U11" i="21"/>
  <c r="V11" i="21" s="1"/>
  <c r="I11" i="21"/>
  <c r="J11" i="21" s="1"/>
  <c r="U59" i="21"/>
  <c r="V59" i="21" s="1"/>
  <c r="T59" i="21" s="1"/>
  <c r="I59" i="21"/>
  <c r="J59" i="21" s="1"/>
  <c r="H59" i="21" s="1"/>
  <c r="O59" i="21"/>
  <c r="P59" i="21" s="1"/>
  <c r="N59" i="21" s="1"/>
  <c r="I36" i="21"/>
  <c r="J36" i="21" s="1"/>
  <c r="H36" i="21" s="1"/>
  <c r="U36" i="21"/>
  <c r="V36" i="21" s="1"/>
  <c r="T36" i="21" s="1"/>
  <c r="O36" i="21"/>
  <c r="P36" i="21" s="1"/>
  <c r="N36" i="21" s="1"/>
  <c r="O95" i="21"/>
  <c r="P95" i="21" s="1"/>
  <c r="N95" i="21" s="1"/>
  <c r="I95" i="21"/>
  <c r="J95" i="21" s="1"/>
  <c r="H95" i="21" s="1"/>
  <c r="U95" i="21"/>
  <c r="V95" i="21" s="1"/>
  <c r="T95" i="21" s="1"/>
  <c r="U105" i="21"/>
  <c r="V105" i="21" s="1"/>
  <c r="T105" i="21" s="1"/>
  <c r="I105" i="21"/>
  <c r="J105" i="21" s="1"/>
  <c r="H105" i="21" s="1"/>
  <c r="O105" i="21"/>
  <c r="P105" i="21" s="1"/>
  <c r="N105" i="21" s="1"/>
  <c r="U39" i="21"/>
  <c r="V39" i="21" s="1"/>
  <c r="T39" i="21" s="1"/>
  <c r="O39" i="21"/>
  <c r="P39" i="21" s="1"/>
  <c r="N39" i="21" s="1"/>
  <c r="I39" i="21"/>
  <c r="J39" i="21" s="1"/>
  <c r="H39" i="21" s="1"/>
  <c r="O55" i="21"/>
  <c r="P55" i="21" s="1"/>
  <c r="N55" i="21" s="1"/>
  <c r="U55" i="21"/>
  <c r="V55" i="21" s="1"/>
  <c r="T55" i="21" s="1"/>
  <c r="I55" i="21"/>
  <c r="J55" i="21" s="1"/>
  <c r="H55" i="21" s="1"/>
  <c r="U13" i="21"/>
  <c r="V13" i="21" s="1"/>
  <c r="I13" i="21"/>
  <c r="J13" i="21" s="1"/>
  <c r="O13" i="21"/>
  <c r="P13" i="21" s="1"/>
  <c r="O92" i="21"/>
  <c r="P92" i="21" s="1"/>
  <c r="N92" i="21" s="1"/>
  <c r="U92" i="21"/>
  <c r="V92" i="21" s="1"/>
  <c r="T92" i="21" s="1"/>
  <c r="I92" i="21"/>
  <c r="J92" i="21" s="1"/>
  <c r="H92" i="21" s="1"/>
  <c r="O78" i="21"/>
  <c r="P78" i="21" s="1"/>
  <c r="N78" i="21" s="1"/>
  <c r="U78" i="21"/>
  <c r="V78" i="21" s="1"/>
  <c r="T78" i="21" s="1"/>
  <c r="I78" i="21"/>
  <c r="J78" i="21" s="1"/>
  <c r="H78" i="21" s="1"/>
  <c r="U98" i="21"/>
  <c r="V98" i="21" s="1"/>
  <c r="T98" i="21" s="1"/>
  <c r="O98" i="21"/>
  <c r="P98" i="21" s="1"/>
  <c r="N98" i="21" s="1"/>
  <c r="I98" i="21"/>
  <c r="J98" i="21" s="1"/>
  <c r="H98" i="21" s="1"/>
  <c r="U69" i="21"/>
  <c r="V69" i="21" s="1"/>
  <c r="T69" i="21" s="1"/>
  <c r="I69" i="21"/>
  <c r="J69" i="21" s="1"/>
  <c r="H69" i="21" s="1"/>
  <c r="O69" i="21"/>
  <c r="P69" i="21" s="1"/>
  <c r="N69" i="21" s="1"/>
  <c r="O24" i="21"/>
  <c r="P24" i="21" s="1"/>
  <c r="N24" i="21" s="1"/>
  <c r="U24" i="21"/>
  <c r="V24" i="21" s="1"/>
  <c r="T24" i="21" s="1"/>
  <c r="I24" i="21"/>
  <c r="J24" i="21" s="1"/>
  <c r="H24" i="21" s="1"/>
  <c r="O46" i="21"/>
  <c r="P46" i="21" s="1"/>
  <c r="N46" i="21" s="1"/>
  <c r="U46" i="21"/>
  <c r="V46" i="21" s="1"/>
  <c r="T46" i="21" s="1"/>
  <c r="I46" i="21"/>
  <c r="J46" i="21" s="1"/>
  <c r="H46" i="21" s="1"/>
  <c r="O104" i="21"/>
  <c r="P104" i="21" s="1"/>
  <c r="N104" i="21" s="1"/>
  <c r="U104" i="21"/>
  <c r="V104" i="21" s="1"/>
  <c r="T104" i="21" s="1"/>
  <c r="I104" i="21"/>
  <c r="J104" i="21" s="1"/>
  <c r="H104" i="21" s="1"/>
  <c r="O82" i="21"/>
  <c r="P82" i="21" s="1"/>
  <c r="N82" i="21" s="1"/>
  <c r="I82" i="21"/>
  <c r="J82" i="21" s="1"/>
  <c r="H82" i="21" s="1"/>
  <c r="U82" i="21"/>
  <c r="V82" i="21" s="1"/>
  <c r="T82" i="21" s="1"/>
  <c r="U58" i="21"/>
  <c r="V58" i="21" s="1"/>
  <c r="T58" i="21" s="1"/>
  <c r="I58" i="21"/>
  <c r="J58" i="21" s="1"/>
  <c r="H58" i="21" s="1"/>
  <c r="O58" i="21"/>
  <c r="P58" i="21" s="1"/>
  <c r="N58" i="21" s="1"/>
  <c r="O37" i="21"/>
  <c r="P37" i="21" s="1"/>
  <c r="N37" i="21" s="1"/>
  <c r="I37" i="21"/>
  <c r="J37" i="21" s="1"/>
  <c r="H37" i="21" s="1"/>
  <c r="U37" i="21"/>
  <c r="V37" i="21" s="1"/>
  <c r="T37" i="21" s="1"/>
  <c r="O85" i="21"/>
  <c r="P85" i="21" s="1"/>
  <c r="N85" i="21" s="1"/>
  <c r="U85" i="21"/>
  <c r="V85" i="21" s="1"/>
  <c r="T85" i="21" s="1"/>
  <c r="I85" i="21"/>
  <c r="J85" i="21" s="1"/>
  <c r="H85" i="21" s="1"/>
  <c r="O100" i="21"/>
  <c r="P100" i="21" s="1"/>
  <c r="N100" i="21" s="1"/>
  <c r="I100" i="21"/>
  <c r="J100" i="21" s="1"/>
  <c r="H100" i="21" s="1"/>
  <c r="U100" i="21"/>
  <c r="V100" i="21" s="1"/>
  <c r="T100" i="21" s="1"/>
  <c r="U64" i="21"/>
  <c r="V64" i="21" s="1"/>
  <c r="T64" i="21" s="1"/>
  <c r="O64" i="21"/>
  <c r="P64" i="21" s="1"/>
  <c r="N64" i="21" s="1"/>
  <c r="I64" i="21"/>
  <c r="J64" i="21" s="1"/>
  <c r="H64" i="21" s="1"/>
  <c r="I109" i="21"/>
  <c r="J109" i="21" s="1"/>
  <c r="H109" i="21" s="1"/>
  <c r="O109" i="21"/>
  <c r="P109" i="21" s="1"/>
  <c r="N109" i="21" s="1"/>
  <c r="U109" i="21"/>
  <c r="V109" i="21" s="1"/>
  <c r="T109" i="21" s="1"/>
  <c r="J24" i="27"/>
  <c r="J28" i="27"/>
  <c r="J32" i="27"/>
  <c r="J36" i="27"/>
  <c r="J40" i="27"/>
  <c r="J44" i="27"/>
  <c r="J48" i="27"/>
  <c r="J52" i="27"/>
  <c r="J56" i="27"/>
  <c r="J60" i="27"/>
  <c r="J64" i="27"/>
  <c r="J68" i="27"/>
  <c r="J72" i="27"/>
  <c r="J76" i="27"/>
  <c r="J80" i="27"/>
  <c r="J84" i="27"/>
  <c r="J88" i="27"/>
  <c r="J92" i="27"/>
  <c r="J96" i="27"/>
  <c r="J100" i="27"/>
  <c r="J104" i="27"/>
  <c r="J108" i="27"/>
  <c r="J27" i="27"/>
  <c r="J43" i="27"/>
  <c r="J55" i="27"/>
  <c r="J67" i="27"/>
  <c r="J79" i="27"/>
  <c r="J91" i="27"/>
  <c r="J99" i="27"/>
  <c r="J25" i="27"/>
  <c r="J29" i="27"/>
  <c r="J33" i="27"/>
  <c r="J37" i="27"/>
  <c r="J41" i="27"/>
  <c r="J45" i="27"/>
  <c r="J49" i="27"/>
  <c r="J53" i="27"/>
  <c r="J57" i="27"/>
  <c r="J61" i="27"/>
  <c r="J65" i="27"/>
  <c r="J69" i="27"/>
  <c r="J73" i="27"/>
  <c r="J77" i="27"/>
  <c r="J81" i="27"/>
  <c r="J85" i="27"/>
  <c r="J89" i="27"/>
  <c r="J93" i="27"/>
  <c r="J97" i="27"/>
  <c r="J101" i="27"/>
  <c r="J105" i="27"/>
  <c r="J109" i="27"/>
  <c r="J35" i="27"/>
  <c r="J47" i="27"/>
  <c r="J59" i="27"/>
  <c r="J71" i="27"/>
  <c r="J83" i="27"/>
  <c r="J95" i="27"/>
  <c r="J107" i="27"/>
  <c r="J26" i="27"/>
  <c r="J30" i="27"/>
  <c r="J34" i="27"/>
  <c r="J38" i="27"/>
  <c r="J42" i="27"/>
  <c r="J46" i="27"/>
  <c r="J50" i="27"/>
  <c r="J54" i="27"/>
  <c r="J58" i="27"/>
  <c r="J62" i="27"/>
  <c r="J66" i="27"/>
  <c r="J70" i="27"/>
  <c r="J74" i="27"/>
  <c r="J78" i="27"/>
  <c r="J82" i="27"/>
  <c r="J86" i="27"/>
  <c r="J90" i="27"/>
  <c r="J94" i="27"/>
  <c r="J98" i="27"/>
  <c r="J102" i="27"/>
  <c r="J106" i="27"/>
  <c r="J31" i="27"/>
  <c r="J39" i="27"/>
  <c r="J51" i="27"/>
  <c r="J63" i="27"/>
  <c r="J75" i="27"/>
  <c r="J87" i="27"/>
  <c r="J103" i="27"/>
  <c r="E10" i="27"/>
  <c r="E20" i="27"/>
  <c r="E24" i="27"/>
  <c r="F24" i="27" s="1"/>
  <c r="E28" i="27"/>
  <c r="F28" i="27" s="1"/>
  <c r="E32" i="27"/>
  <c r="F32" i="27" s="1"/>
  <c r="E36" i="27"/>
  <c r="F36" i="27" s="1"/>
  <c r="E40" i="27"/>
  <c r="F40" i="27" s="1"/>
  <c r="E44" i="27"/>
  <c r="F44" i="27" s="1"/>
  <c r="E48" i="27"/>
  <c r="F48" i="27" s="1"/>
  <c r="E52" i="27"/>
  <c r="F52" i="27" s="1"/>
  <c r="E56" i="27"/>
  <c r="F56" i="27" s="1"/>
  <c r="E60" i="27"/>
  <c r="F60" i="27" s="1"/>
  <c r="E64" i="27"/>
  <c r="F64" i="27" s="1"/>
  <c r="E68" i="27"/>
  <c r="F68" i="27" s="1"/>
  <c r="E72" i="27"/>
  <c r="F72" i="27" s="1"/>
  <c r="E76" i="27"/>
  <c r="F76" i="27" s="1"/>
  <c r="E80" i="27"/>
  <c r="F80" i="27" s="1"/>
  <c r="E84" i="27"/>
  <c r="F84" i="27" s="1"/>
  <c r="E88" i="27"/>
  <c r="F88" i="27" s="1"/>
  <c r="E92" i="27"/>
  <c r="F92" i="27" s="1"/>
  <c r="E96" i="27"/>
  <c r="F96" i="27" s="1"/>
  <c r="E100" i="27"/>
  <c r="F100" i="27" s="1"/>
  <c r="E104" i="27"/>
  <c r="F104" i="27" s="1"/>
  <c r="E108" i="27"/>
  <c r="F108" i="27" s="1"/>
  <c r="E19" i="27"/>
  <c r="E35" i="27"/>
  <c r="F35" i="27" s="1"/>
  <c r="E43" i="27"/>
  <c r="F43" i="27" s="1"/>
  <c r="E59" i="27"/>
  <c r="F59" i="27" s="1"/>
  <c r="E71" i="27"/>
  <c r="F71" i="27" s="1"/>
  <c r="E83" i="27"/>
  <c r="F83" i="27" s="1"/>
  <c r="E91" i="27"/>
  <c r="F91" i="27" s="1"/>
  <c r="E103" i="27"/>
  <c r="F103" i="27" s="1"/>
  <c r="E17" i="27"/>
  <c r="E21" i="27"/>
  <c r="E25" i="27"/>
  <c r="F25" i="27" s="1"/>
  <c r="E29" i="27"/>
  <c r="F29" i="27" s="1"/>
  <c r="E33" i="27"/>
  <c r="F33" i="27" s="1"/>
  <c r="E37" i="27"/>
  <c r="F37" i="27" s="1"/>
  <c r="E41" i="27"/>
  <c r="F41" i="27" s="1"/>
  <c r="E45" i="27"/>
  <c r="F45" i="27" s="1"/>
  <c r="E49" i="27"/>
  <c r="F49" i="27" s="1"/>
  <c r="E53" i="27"/>
  <c r="F53" i="27" s="1"/>
  <c r="E57" i="27"/>
  <c r="F57" i="27" s="1"/>
  <c r="E61" i="27"/>
  <c r="F61" i="27" s="1"/>
  <c r="E65" i="27"/>
  <c r="F65" i="27" s="1"/>
  <c r="E69" i="27"/>
  <c r="F69" i="27" s="1"/>
  <c r="E73" i="27"/>
  <c r="F73" i="27" s="1"/>
  <c r="E77" i="27"/>
  <c r="F77" i="27" s="1"/>
  <c r="E81" i="27"/>
  <c r="F81" i="27" s="1"/>
  <c r="E85" i="27"/>
  <c r="F85" i="27" s="1"/>
  <c r="E89" i="27"/>
  <c r="F89" i="27" s="1"/>
  <c r="E93" i="27"/>
  <c r="F93" i="27" s="1"/>
  <c r="E97" i="27"/>
  <c r="F97" i="27" s="1"/>
  <c r="E101" i="27"/>
  <c r="F101" i="27" s="1"/>
  <c r="E105" i="27"/>
  <c r="F105" i="27" s="1"/>
  <c r="E109" i="27"/>
  <c r="F109" i="27" s="1"/>
  <c r="E23" i="27"/>
  <c r="E39" i="27"/>
  <c r="F39" i="27" s="1"/>
  <c r="E51" i="27"/>
  <c r="F51" i="27" s="1"/>
  <c r="E67" i="27"/>
  <c r="F67" i="27" s="1"/>
  <c r="E79" i="27"/>
  <c r="F79" i="27" s="1"/>
  <c r="E95" i="27"/>
  <c r="F95" i="27" s="1"/>
  <c r="E107" i="27"/>
  <c r="F107" i="27" s="1"/>
  <c r="E14" i="27"/>
  <c r="E18" i="27"/>
  <c r="E22" i="27"/>
  <c r="E26" i="27"/>
  <c r="F26" i="27" s="1"/>
  <c r="E30" i="27"/>
  <c r="F30" i="27" s="1"/>
  <c r="E34" i="27"/>
  <c r="F34" i="27" s="1"/>
  <c r="E38" i="27"/>
  <c r="F38" i="27" s="1"/>
  <c r="E42" i="27"/>
  <c r="F42" i="27" s="1"/>
  <c r="E46" i="27"/>
  <c r="F46" i="27" s="1"/>
  <c r="E50" i="27"/>
  <c r="F50" i="27" s="1"/>
  <c r="E54" i="27"/>
  <c r="F54" i="27" s="1"/>
  <c r="E58" i="27"/>
  <c r="F58" i="27" s="1"/>
  <c r="E62" i="27"/>
  <c r="F62" i="27" s="1"/>
  <c r="E66" i="27"/>
  <c r="F66" i="27" s="1"/>
  <c r="E70" i="27"/>
  <c r="F70" i="27" s="1"/>
  <c r="E74" i="27"/>
  <c r="F74" i="27" s="1"/>
  <c r="E78" i="27"/>
  <c r="F78" i="27" s="1"/>
  <c r="E82" i="27"/>
  <c r="F82" i="27" s="1"/>
  <c r="E86" i="27"/>
  <c r="F86" i="27" s="1"/>
  <c r="E90" i="27"/>
  <c r="F90" i="27" s="1"/>
  <c r="E94" i="27"/>
  <c r="F94" i="27" s="1"/>
  <c r="E98" i="27"/>
  <c r="F98" i="27" s="1"/>
  <c r="E102" i="27"/>
  <c r="F102" i="27" s="1"/>
  <c r="E106" i="27"/>
  <c r="F106" i="27" s="1"/>
  <c r="E15" i="27"/>
  <c r="E27" i="27"/>
  <c r="F27" i="27" s="1"/>
  <c r="E31" i="27"/>
  <c r="F31" i="27" s="1"/>
  <c r="E47" i="27"/>
  <c r="F47" i="27" s="1"/>
  <c r="E55" i="27"/>
  <c r="F55" i="27" s="1"/>
  <c r="E63" i="27"/>
  <c r="F63" i="27" s="1"/>
  <c r="E75" i="27"/>
  <c r="F75" i="27" s="1"/>
  <c r="E87" i="27"/>
  <c r="F87" i="27" s="1"/>
  <c r="E99" i="27"/>
  <c r="F99" i="27" s="1"/>
  <c r="D7" i="27"/>
  <c r="E7" i="27"/>
  <c r="H9" i="27" a="1"/>
  <c r="H9" i="27" s="1"/>
  <c r="O10" i="21"/>
  <c r="P10" i="21" s="1"/>
  <c r="U10" i="21"/>
  <c r="V10" i="21" s="1"/>
  <c r="I10" i="21"/>
  <c r="J10" i="21" s="1"/>
  <c r="C9" i="27" a="1"/>
  <c r="C9" i="27" s="1"/>
  <c r="D7" i="23"/>
  <c r="C3" i="23"/>
  <c r="I33" i="23"/>
  <c r="I16" i="23"/>
  <c r="I26" i="23"/>
  <c r="I23" i="23"/>
  <c r="I15" i="23"/>
  <c r="I29" i="23"/>
  <c r="I27" i="23"/>
  <c r="I22" i="23"/>
  <c r="I28" i="23"/>
  <c r="I21" i="23"/>
  <c r="I32" i="23"/>
  <c r="I24" i="23"/>
  <c r="I31" i="23"/>
  <c r="I18" i="23"/>
  <c r="I34" i="23"/>
  <c r="I19" i="23"/>
  <c r="I20" i="23"/>
  <c r="I30" i="23"/>
  <c r="I25" i="23"/>
  <c r="I17" i="23"/>
  <c r="L9" i="23" a="1"/>
  <c r="L9" i="23" s="1"/>
  <c r="B2" i="24"/>
  <c r="B2" i="5"/>
  <c r="N7" i="26"/>
  <c r="M5" i="5"/>
  <c r="E16" i="27"/>
  <c r="E13" i="27"/>
  <c r="E12" i="27"/>
  <c r="M10" i="23"/>
  <c r="M12" i="23"/>
  <c r="J26" i="23"/>
  <c r="J15" i="23"/>
  <c r="M14" i="23"/>
  <c r="J32" i="23"/>
  <c r="J25" i="23"/>
  <c r="M11" i="23"/>
  <c r="J28" i="23"/>
  <c r="M13" i="23"/>
  <c r="J27" i="23"/>
  <c r="J33" i="23"/>
  <c r="M15" i="23"/>
  <c r="J17" i="23"/>
  <c r="J29" i="23"/>
  <c r="M16" i="23"/>
  <c r="J23" i="23"/>
  <c r="J20" i="23"/>
  <c r="J24" i="23"/>
  <c r="J22" i="23"/>
  <c r="J19" i="23"/>
  <c r="J30" i="23"/>
  <c r="J31" i="23"/>
  <c r="J21" i="23"/>
  <c r="J18" i="23"/>
  <c r="J34" i="23"/>
  <c r="J16" i="23"/>
  <c r="T16" i="21" l="1"/>
  <c r="F9" i="23" a="1"/>
  <c r="F9" i="23" s="1"/>
  <c r="G12" i="23"/>
  <c r="H12" i="23" s="1"/>
  <c r="I12" i="23" s="1"/>
  <c r="I14" i="23"/>
  <c r="G13" i="23"/>
  <c r="H13" i="23" s="1"/>
  <c r="I13" i="23" s="1"/>
  <c r="G11" i="23"/>
  <c r="H11" i="23" s="1"/>
  <c r="I11" i="23" s="1"/>
  <c r="T15" i="21"/>
  <c r="C3" i="5"/>
  <c r="H23" i="21"/>
  <c r="N23" i="21"/>
  <c r="H22" i="21"/>
  <c r="N22" i="21"/>
  <c r="T20" i="21"/>
  <c r="H20" i="21"/>
  <c r="N19" i="21"/>
  <c r="T11" i="21"/>
  <c r="F11" i="27"/>
  <c r="N13" i="21"/>
  <c r="N18" i="21"/>
  <c r="N17" i="21"/>
  <c r="T14" i="21"/>
  <c r="T13" i="21"/>
  <c r="N12" i="21"/>
  <c r="H13" i="21"/>
  <c r="T17" i="21"/>
  <c r="H21" i="21"/>
  <c r="N21" i="21"/>
  <c r="F13" i="27"/>
  <c r="F22" i="27"/>
  <c r="J22" i="27"/>
  <c r="F21" i="27"/>
  <c r="J21" i="27"/>
  <c r="F20" i="27"/>
  <c r="J20" i="27"/>
  <c r="F12" i="27"/>
  <c r="F18" i="27"/>
  <c r="J18" i="27"/>
  <c r="F23" i="27"/>
  <c r="J23" i="27"/>
  <c r="F17" i="27"/>
  <c r="J17" i="27"/>
  <c r="F19" i="27"/>
  <c r="J19" i="27"/>
  <c r="F16" i="27"/>
  <c r="F15" i="27"/>
  <c r="F10" i="27"/>
  <c r="J10" i="27"/>
  <c r="H15" i="21"/>
  <c r="T12" i="21"/>
  <c r="F14" i="27"/>
  <c r="N10" i="21"/>
  <c r="N16" i="21"/>
  <c r="N15" i="21"/>
  <c r="N11" i="21"/>
  <c r="N14" i="21"/>
  <c r="T10" i="21"/>
  <c r="H19" i="21"/>
  <c r="H16" i="21"/>
  <c r="H18" i="21"/>
  <c r="H17" i="21"/>
  <c r="H11" i="21"/>
  <c r="H10" i="21"/>
  <c r="H14" i="21"/>
  <c r="H12" i="21"/>
  <c r="C3" i="24"/>
  <c r="J12" i="23"/>
  <c r="J14" i="23"/>
  <c r="J13" i="23"/>
  <c r="J11" i="23"/>
  <c r="G9" i="23" l="1" a="1"/>
  <c r="G9" i="23" s="1"/>
  <c r="J9" i="23" s="1"/>
  <c r="I9" i="23" a="1"/>
  <c r="I9" i="23" s="1"/>
  <c r="AW4" i="21"/>
  <c r="H9" i="23" a="1"/>
  <c r="H9" i="23" s="1"/>
  <c r="AX13" i="21" s="1"/>
  <c r="AW16" i="21"/>
  <c r="AX16" i="21"/>
  <c r="AX15" i="21"/>
  <c r="F9" i="27" a="1"/>
  <c r="F9" i="27" s="1"/>
  <c r="J14" i="27"/>
  <c r="J15" i="27"/>
  <c r="X17" i="21"/>
  <c r="X65" i="21"/>
  <c r="R12" i="21"/>
  <c r="R105" i="21"/>
  <c r="X31" i="21"/>
  <c r="R11" i="21"/>
  <c r="X52" i="21"/>
  <c r="R87" i="21"/>
  <c r="R68" i="21"/>
  <c r="R64" i="21"/>
  <c r="X68" i="21"/>
  <c r="X11" i="21"/>
  <c r="R69" i="21"/>
  <c r="X21" i="21"/>
  <c r="X16" i="21"/>
  <c r="R86" i="21"/>
  <c r="R73" i="21"/>
  <c r="R92" i="21"/>
  <c r="X91" i="21"/>
  <c r="X88" i="21"/>
  <c r="X66" i="21"/>
  <c r="R82" i="21"/>
  <c r="R77" i="21"/>
  <c r="R30" i="21"/>
  <c r="R49" i="21"/>
  <c r="R70" i="21"/>
  <c r="R95" i="21"/>
  <c r="R13" i="21"/>
  <c r="R65" i="21"/>
  <c r="R39" i="21"/>
  <c r="R27" i="21"/>
  <c r="X108" i="21"/>
  <c r="X90" i="21"/>
  <c r="X61" i="21"/>
  <c r="R103" i="21"/>
  <c r="R28" i="21"/>
  <c r="R26" i="21"/>
  <c r="R47" i="21"/>
  <c r="R100" i="21"/>
  <c r="R36" i="21"/>
  <c r="R108" i="21"/>
  <c r="R20" i="21"/>
  <c r="R41" i="21"/>
  <c r="R107" i="21"/>
  <c r="R10" i="21"/>
  <c r="R55" i="21"/>
  <c r="R104" i="21"/>
  <c r="R16" i="21"/>
  <c r="R61" i="21"/>
  <c r="R109" i="21"/>
  <c r="R29" i="21"/>
  <c r="R58" i="21"/>
  <c r="X43" i="21"/>
  <c r="X33" i="21"/>
  <c r="X58" i="21"/>
  <c r="X63" i="21"/>
  <c r="X79" i="21"/>
  <c r="X60" i="21"/>
  <c r="X29" i="21"/>
  <c r="X81" i="21"/>
  <c r="X62" i="21"/>
  <c r="X28" i="21"/>
  <c r="X46" i="21"/>
  <c r="X27" i="21"/>
  <c r="R17" i="21"/>
  <c r="X18" i="21"/>
  <c r="X87" i="21"/>
  <c r="X101" i="21"/>
  <c r="R62" i="21"/>
  <c r="R81" i="21"/>
  <c r="R42" i="21"/>
  <c r="R48" i="21"/>
  <c r="R101" i="21"/>
  <c r="R52" i="21"/>
  <c r="R76" i="21"/>
  <c r="R78" i="21"/>
  <c r="R99" i="21"/>
  <c r="R56" i="21"/>
  <c r="R19" i="21"/>
  <c r="R59" i="21"/>
  <c r="R84" i="21"/>
  <c r="R24" i="21"/>
  <c r="X19" i="21"/>
  <c r="X102" i="21"/>
  <c r="X103" i="21"/>
  <c r="X74" i="21"/>
  <c r="X48" i="21"/>
  <c r="X40" i="21"/>
  <c r="X51" i="21"/>
  <c r="X37" i="21"/>
  <c r="X78" i="21"/>
  <c r="X104" i="21"/>
  <c r="R46" i="21"/>
  <c r="R67" i="21"/>
  <c r="R25" i="21"/>
  <c r="R37" i="21"/>
  <c r="R91" i="21"/>
  <c r="R32" i="21"/>
  <c r="R85" i="21"/>
  <c r="R14" i="21"/>
  <c r="R74" i="21"/>
  <c r="R34" i="21"/>
  <c r="R90" i="21"/>
  <c r="R50" i="21"/>
  <c r="R80" i="21"/>
  <c r="R97" i="21"/>
  <c r="R53" i="21"/>
  <c r="R44" i="21"/>
  <c r="R18" i="21"/>
  <c r="R38" i="21"/>
  <c r="R72" i="21"/>
  <c r="R54" i="21"/>
  <c r="R63" i="21"/>
  <c r="R33" i="21"/>
  <c r="R23" i="21"/>
  <c r="R89" i="21"/>
  <c r="R57" i="21"/>
  <c r="R31" i="21"/>
  <c r="R106" i="21"/>
  <c r="R15" i="21"/>
  <c r="R22" i="21"/>
  <c r="R66" i="21"/>
  <c r="R94" i="21"/>
  <c r="R43" i="21"/>
  <c r="R96" i="21"/>
  <c r="R40" i="21"/>
  <c r="R83" i="21"/>
  <c r="R45" i="21"/>
  <c r="R60" i="21"/>
  <c r="R71" i="21"/>
  <c r="R75" i="21"/>
  <c r="R21" i="21"/>
  <c r="R35" i="21"/>
  <c r="R98" i="21"/>
  <c r="R93" i="21"/>
  <c r="R88" i="21"/>
  <c r="R102" i="21"/>
  <c r="R79" i="21"/>
  <c r="R51" i="21"/>
  <c r="X69" i="21"/>
  <c r="X44" i="21"/>
  <c r="X98" i="21"/>
  <c r="X100" i="21"/>
  <c r="X76" i="21"/>
  <c r="X75" i="21"/>
  <c r="X47" i="21"/>
  <c r="X97" i="21"/>
  <c r="X55" i="21"/>
  <c r="X24" i="21"/>
  <c r="X56" i="21"/>
  <c r="X23" i="21"/>
  <c r="X41" i="21"/>
  <c r="X26" i="21"/>
  <c r="X10" i="21"/>
  <c r="X22" i="21"/>
  <c r="X106" i="21"/>
  <c r="X64" i="21"/>
  <c r="X49" i="21"/>
  <c r="X39" i="21"/>
  <c r="X109" i="21"/>
  <c r="X93" i="21"/>
  <c r="X77" i="21"/>
  <c r="X14" i="21"/>
  <c r="X30" i="21"/>
  <c r="X38" i="21"/>
  <c r="X54" i="21"/>
  <c r="X96" i="21"/>
  <c r="X107" i="21"/>
  <c r="X67" i="21"/>
  <c r="X84" i="21"/>
  <c r="X36" i="21"/>
  <c r="X12" i="21"/>
  <c r="X105" i="21"/>
  <c r="X32" i="21"/>
  <c r="X86" i="21"/>
  <c r="X80" i="21"/>
  <c r="X15" i="21"/>
  <c r="X50" i="21"/>
  <c r="X72" i="21"/>
  <c r="X83" i="21"/>
  <c r="X57" i="21"/>
  <c r="X70" i="21"/>
  <c r="X35" i="21"/>
  <c r="X20" i="21"/>
  <c r="X95" i="21"/>
  <c r="X99" i="21"/>
  <c r="X71" i="21"/>
  <c r="X85" i="21"/>
  <c r="X45" i="21"/>
  <c r="X53" i="21"/>
  <c r="X13" i="21"/>
  <c r="X34" i="21"/>
  <c r="X94" i="21"/>
  <c r="X42" i="21"/>
  <c r="X73" i="21"/>
  <c r="X25" i="21"/>
  <c r="X82" i="21"/>
  <c r="X89" i="21"/>
  <c r="X59" i="21"/>
  <c r="X92" i="21"/>
  <c r="L11" i="21"/>
  <c r="L70" i="21"/>
  <c r="L10" i="21"/>
  <c r="L54" i="21"/>
  <c r="L40" i="21"/>
  <c r="L104" i="21"/>
  <c r="L79" i="21"/>
  <c r="L46" i="21"/>
  <c r="L85" i="21"/>
  <c r="L77" i="21"/>
  <c r="L53" i="21"/>
  <c r="L67" i="21"/>
  <c r="L99" i="21"/>
  <c r="L108" i="21"/>
  <c r="L24" i="21"/>
  <c r="L20" i="21"/>
  <c r="L58" i="21"/>
  <c r="L74" i="21"/>
  <c r="L91" i="21"/>
  <c r="L86" i="21"/>
  <c r="L32" i="21"/>
  <c r="L59" i="21"/>
  <c r="L94" i="21"/>
  <c r="L47" i="21"/>
  <c r="L107" i="21"/>
  <c r="L83" i="21"/>
  <c r="L84" i="21"/>
  <c r="L96" i="21"/>
  <c r="L27" i="21"/>
  <c r="L13" i="21"/>
  <c r="L21" i="21"/>
  <c r="L28" i="21"/>
  <c r="L89" i="21"/>
  <c r="L30" i="21"/>
  <c r="L22" i="21"/>
  <c r="L62" i="21"/>
  <c r="L92" i="21"/>
  <c r="L26" i="21"/>
  <c r="L98" i="21"/>
  <c r="L63" i="21"/>
  <c r="L25" i="21"/>
  <c r="L82" i="21"/>
  <c r="L31" i="21"/>
  <c r="L65" i="21"/>
  <c r="L106" i="21"/>
  <c r="L55" i="21"/>
  <c r="L57" i="21"/>
  <c r="L12" i="21"/>
  <c r="L19" i="21"/>
  <c r="L97" i="21"/>
  <c r="L64" i="21"/>
  <c r="L66" i="21"/>
  <c r="L49" i="21"/>
  <c r="L45" i="21"/>
  <c r="L39" i="21"/>
  <c r="L17" i="21"/>
  <c r="L103" i="21"/>
  <c r="L95" i="21"/>
  <c r="L23" i="21"/>
  <c r="L72" i="21"/>
  <c r="L61" i="21"/>
  <c r="L60" i="21"/>
  <c r="L81" i="21"/>
  <c r="L80" i="21"/>
  <c r="L44" i="21"/>
  <c r="L68" i="21"/>
  <c r="L76" i="21"/>
  <c r="L100" i="21"/>
  <c r="L78" i="21"/>
  <c r="L73" i="21"/>
  <c r="L29" i="21"/>
  <c r="L109" i="21"/>
  <c r="L36" i="21"/>
  <c r="L93" i="21"/>
  <c r="L101" i="21"/>
  <c r="L16" i="21"/>
  <c r="L35" i="21"/>
  <c r="L18" i="21"/>
  <c r="L56" i="21"/>
  <c r="L75" i="21"/>
  <c r="L42" i="21"/>
  <c r="L48" i="21"/>
  <c r="L43" i="21"/>
  <c r="L50" i="21"/>
  <c r="L88" i="21"/>
  <c r="L33" i="21"/>
  <c r="L38" i="21"/>
  <c r="L37" i="21"/>
  <c r="L15" i="21"/>
  <c r="L51" i="21"/>
  <c r="L34" i="21"/>
  <c r="L52" i="21"/>
  <c r="L102" i="21"/>
  <c r="L14" i="21"/>
  <c r="L105" i="21"/>
  <c r="L71" i="21"/>
  <c r="L69" i="21"/>
  <c r="L41" i="21"/>
  <c r="L87" i="21"/>
  <c r="L90" i="21"/>
  <c r="M9" i="23" a="1"/>
  <c r="M9" i="23" s="1"/>
  <c r="J16" i="27"/>
  <c r="J13" i="27"/>
  <c r="J12" i="27"/>
  <c r="AW13" i="21" l="1"/>
  <c r="AW15" i="21"/>
  <c r="B9" i="28"/>
  <c r="B11" i="28" s="1"/>
  <c r="J9" i="27" a="1"/>
  <c r="J9" i="27" s="1"/>
  <c r="X4" i="21"/>
  <c r="X5" i="21" s="1"/>
  <c r="X1" i="21" s="1"/>
  <c r="R4" i="21"/>
  <c r="R5" i="21" s="1"/>
  <c r="R1" i="21" s="1"/>
  <c r="L4" i="21"/>
  <c r="L5" i="21" s="1"/>
  <c r="L1" i="21" s="1"/>
  <c r="AW8" i="21" l="1"/>
  <c r="C5" i="23" s="1"/>
  <c r="AX8"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D6" authorId="0" shapeId="0" xr:uid="{00000000-0006-0000-0100-000001000000}">
      <text>
        <r>
          <rPr>
            <b/>
            <sz val="8"/>
            <color indexed="52"/>
            <rFont val="Verdana"/>
            <family val="2"/>
          </rPr>
          <t xml:space="preserve">Bitte entnehmen Sie die Förderungsvertragsnummer der ersten Seite Ihres Förderungsvertrages.
Die Zeichenfolge in der Form  
         Pxxxxxxx-YYYxx 
ist vollständig zu erfassen 
(alle 14 Zeichen).
</t>
        </r>
      </text>
    </comment>
    <comment ref="D12" authorId="0" shapeId="0" xr:uid="{00000000-0006-0000-0100-000002000000}">
      <text>
        <r>
          <rPr>
            <b/>
            <sz val="8"/>
            <color indexed="52"/>
            <rFont val="Verdana"/>
            <family val="2"/>
          </rPr>
          <t xml:space="preserve">Texteingabe:
Die Zeichenanzahl ist mit 100 Zeichen begrenzt.
</t>
        </r>
      </text>
    </comment>
    <comment ref="D14" authorId="0" shapeId="0" xr:uid="{00000000-0006-0000-0100-000003000000}">
      <text>
        <r>
          <rPr>
            <b/>
            <sz val="8"/>
            <color indexed="52"/>
            <rFont val="Verdana"/>
            <family val="2"/>
          </rPr>
          <t xml:space="preserve">Datumseingabe:
Bitte geben Sie hier das Datum ein, das auf den Abrechnungsblättern als Datum der Erstellung dieser Abrechnung bzw. dieses Nachweises aufscheinen soll.
</t>
        </r>
      </text>
    </comment>
    <comment ref="D16" authorId="0" shapeId="0" xr:uid="{00000000-0006-0000-0100-000004000000}">
      <text>
        <r>
          <rPr>
            <b/>
            <sz val="8"/>
            <color indexed="52"/>
            <rFont val="Verdana"/>
            <family val="2"/>
          </rPr>
          <t xml:space="preserve">Zahleneingabe:
Bitte geben Sie hier die laufende Nummer der TRANCHE ein (ohne Punkte oder sonstige Zeichen). 
   Für die zweite Tranche ist 
   die Ziffer 2 einzugeben, 
   für die dritte bzw. Endeabrchnung ist
   die Ziffer 3 einzugeben
</t>
        </r>
      </text>
    </comment>
    <comment ref="D18" authorId="0" shapeId="0" xr:uid="{00000000-0006-0000-0100-000005000000}">
      <text>
        <r>
          <rPr>
            <b/>
            <sz val="8"/>
            <color indexed="52"/>
            <rFont val="Verdana"/>
            <family val="2"/>
          </rPr>
          <t xml:space="preserve">Auswahl (ja/nein):
Bitte geben Sie an, ob diese Abrechnung bzw. dieser Nachweis die Endabrechnung
   (=finaler Kostennachweis für
    [Pre]Seed Projekte)
zu dem oben angführten Projekt darstellt ("ja") oder  geben Sie "nein" ein, falls dies nicht zutrifft.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A1" authorId="0" shapeId="0" xr:uid="{00000000-0006-0000-0400-000001000000}">
      <text>
        <r>
          <rPr>
            <b/>
            <sz val="8"/>
            <color indexed="52"/>
            <rFont val="Verdana"/>
            <family val="2"/>
          </rPr>
          <t xml:space="preserve"> - Bitte ordnen Sie diese Kostenposition eindeutig einer Gliederungspostition lt. Förderungsvertrag/
Genehmigungsschreiben - durch Auswahl aus der (dropdown-)Liste - zu (siehe Summenblatt/Zusammenfassung).  
 - Falls die Daten im Summenblatt/Zusammenfassung noch nicht erfasst sind, holen Sie dies bitte jetzt nach. 
</t>
        </r>
      </text>
    </comment>
    <comment ref="B1" authorId="0" shapeId="0" xr:uid="{00000000-0006-0000-0400-000002000000}">
      <text>
        <r>
          <rPr>
            <b/>
            <sz val="8"/>
            <color indexed="52"/>
            <rFont val="Verdana"/>
            <family val="2"/>
          </rPr>
          <t>- Bitte geben Sie eine nachvollziehbare Bezeichnung des (Haupt)
                                   INHALTS DER RECHNUNG 
an. Sie können sinnvolle Abkürzungen verwenden. Gegebenenfalls verwenden Sie am Anfang des Eintrages Abkürzungen  (z.B 1.TR  für Teilrechnung, SR für Schlußrechnung, AC-Aconto etc.).
- Die alleinige Erfassung der Bezeichnung der Gliederungsposition lt. Förderungsvertrag / Genehmigungsschreiben ist jedenfalls nicht zweckmäßig.</t>
        </r>
      </text>
    </comment>
    <comment ref="C1" authorId="0" shapeId="0" xr:uid="{00000000-0006-0000-0400-000003000000}">
      <text>
        <r>
          <rPr>
            <b/>
            <sz val="8"/>
            <color indexed="52"/>
            <rFont val="Verdana"/>
            <family val="2"/>
          </rPr>
          <t xml:space="preserve">- Bitte führen Sie den  LIEFERANTEN/ZAHLUNGSEMPFÄNGER an.
- Die Angabe der Adresse ist nicht notwendig. Das Anführen von "Fa. " oder "Firma" ist nicht sinnvoll
- Die Angabe ist jedenfalls so ausführlich zu machen,  dass eine eindeutige Zuordnung der Belege erfolgen kann.
</t>
        </r>
      </text>
    </comment>
    <comment ref="D1" authorId="0" shapeId="0" xr:uid="{00000000-0006-0000-0400-000004000000}">
      <text>
        <r>
          <rPr>
            <b/>
            <sz val="8"/>
            <color indexed="52"/>
            <rFont val="Verdana"/>
            <family val="2"/>
          </rPr>
          <t xml:space="preserve">- Bitte geben Sie das 
         DATUM DER RECHNUNG /Honorarnote etc ein. 
</t>
        </r>
      </text>
    </comment>
    <comment ref="E1" authorId="0" shapeId="0" xr:uid="{00000000-0006-0000-0400-000005000000}">
      <text>
        <r>
          <rPr>
            <b/>
            <sz val="8"/>
            <color indexed="52"/>
            <rFont val="Verdana"/>
            <family val="2"/>
          </rPr>
          <t>- Bitte geben Sie den Betrag ein, der auf der Rechnung als - ggf. korrigierter - 
                           BRUTTOBETRAG
ausgewiesen wird.
- Gutschriften sind  als negative Zahl zu erfassen.</t>
        </r>
      </text>
    </comment>
    <comment ref="F1" authorId="0" shapeId="0" xr:uid="{00000000-0006-0000-0400-000006000000}">
      <text>
        <r>
          <rPr>
            <b/>
            <sz val="8"/>
            <color indexed="52"/>
            <rFont val="Verdana"/>
            <family val="2"/>
          </rPr>
          <t xml:space="preserve">- Geben Sie bitte den 
                       SKONTOSATZ,
der auf der Rechnung ausgewiesen ist (ohne das Zeichen "%").
- Auch Skonti, die nicht lukriert wurden, sind bei der Berechnung der förderbaren Kosten zu berücksichtigen und somit anzugeben .
- Wird kein Skonto angeboten, erfassen Sie bitte den Wert 0 (Null).
</t>
        </r>
      </text>
    </comment>
    <comment ref="G1" authorId="0" shapeId="0" xr:uid="{00000000-0006-0000-0400-000007000000}">
      <text>
        <r>
          <rPr>
            <b/>
            <sz val="8"/>
            <color indexed="52"/>
            <rFont val="Verdana"/>
            <family val="2"/>
          </rPr>
          <t xml:space="preserve">- Geben Sie bitte den 
             UMSATZSTEUERSATZ
lt. Rechnung (0, 10, 20 etc. ) an - (ohne das Zeichen "%").
Sollte die USt. förderbare Kosten darstellen, erfassen Sie bitte 0.
</t>
        </r>
      </text>
    </comment>
    <comment ref="H1" authorId="0" shapeId="0" xr:uid="{00000000-0006-0000-0400-000008000000}">
      <text>
        <r>
          <rPr>
            <b/>
            <sz val="8"/>
            <color indexed="52"/>
            <rFont val="Verdana"/>
            <family val="2"/>
          </rPr>
          <t>- Geben Sie die auf der Rechnung ausgewiesenen Nettobeträge  (abzügl. Skonto, Rabatte etc.) an, die  NICHT  dem  Vorhaben zuzurechnen sind.
- Der Betrag, den Sie hier angeben, wird von den aufgrund der Rechnungs- und Zahlungsdaten errechneten förderbaren Kosten in Abzug gebracht (bei Verwendung der vorgesehenen Berechnungsformel).
- Bitte kennzeichnen Sie die Position(en) auch auf der Rechnung.</t>
        </r>
      </text>
    </comment>
    <comment ref="I1" authorId="0" shapeId="0" xr:uid="{00000000-0006-0000-0400-000009000000}">
      <text>
        <r>
          <rPr>
            <b/>
            <sz val="8"/>
            <color indexed="52"/>
            <rFont val="Verdana"/>
            <family val="2"/>
          </rPr>
          <t xml:space="preserve">- Bitte geben Sie das 
DATUM DER ZAHLUNG
lt. Zahlungsbeleg ein.
-Zur Art des vorzulegenden Zahlungsbeleges  siehe Register "Anleitung".
</t>
        </r>
      </text>
    </comment>
    <comment ref="L1" authorId="0" shapeId="0" xr:uid="{00000000-0006-0000-0400-00000C000000}">
      <text>
        <r>
          <rPr>
            <b/>
            <sz val="8"/>
            <color indexed="52"/>
            <rFont val="Verdana"/>
            <family val="2"/>
          </rPr>
          <t xml:space="preserve">- Bitte geben Sie den Betrag ein, der mit dem entsprechenden Zahlungsbeleg übereinstimmt.
- Gutschriften sind  als negative Zahl zu erfassen.
-Zur Art des vorzulegenden Zahlungsbeleges siehe Register "Anleitung".
</t>
        </r>
      </text>
    </comment>
    <comment ref="M1" authorId="0" shapeId="0" xr:uid="{00000000-0006-0000-0400-00000D000000}">
      <text>
        <r>
          <rPr>
            <b/>
            <sz val="8"/>
            <color indexed="52"/>
            <rFont val="Verdana"/>
            <family val="2"/>
          </rPr>
          <t xml:space="preserve">Auf Basis Ihrer Angaben werden die förderbaren Kosten mit der hinterlegten Formel automatisch berechnet (Nettowert der Zahlung, Skonto und "Korrekturen netto" berücksichtigt). 
Aus der Zelle neben dem Hinweis "Formel &gt;" können Sie diese auch im Bedarfsfall herauskopieren (=@Kosten).
Ein Überschreiben der Formel ist nur in Ausnahmefällen zulässig und ist zu begründen. Nutzen Sie dazu z.B. die Kommentarfunktion.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C1" authorId="0" shapeId="0" xr:uid="{00000000-0006-0000-0200-000003000000}">
      <text>
        <r>
          <rPr>
            <b/>
            <sz val="8"/>
            <color indexed="52"/>
            <rFont val="Verdana"/>
            <family val="2"/>
          </rPr>
          <t xml:space="preserve">- Bitte geben Sie die geplanten Projektkosten gemäß Anlage zum Förderungsvertrag in EUR ein.
- Die Summenbildung in Zeile 9 erfolgt automatisch.
</t>
        </r>
      </text>
    </comment>
    <comment ref="D1" authorId="0" shapeId="0" xr:uid="{00000000-0006-0000-0200-000004000000}">
      <text>
        <r>
          <rPr>
            <b/>
            <sz val="8"/>
            <color indexed="52"/>
            <rFont val="Verdana"/>
            <family val="2"/>
          </rPr>
          <t>- Diese Spalte ist für [Pre]Seed - und Creative Impact-Projekte nicht relevant, da eine kumulative Darstellung erfolgt
- Diese Spalte ist für VV*-Projekte, aws-Patentförderung und aws-Prototypenförderung nicht relevant, da keine Teilabrechnungen vorgesehen sind
- Bitte geben Sie die Summe über alle Teilabrechnung der bisher von Ihnen abgerechneten Kosten an. Diese Summe entspricht dem Wert in der Spalte "Kosten abgerechnet gesamt" der vorigen Abrechnung.
-Eventuell durch die Förderstelle vorgenomme Korrekturen sind nicht zu berücksichtigen - außer sie wurden ausdrücklich dazu aufgefordert.
- Die Summenbildung in Zeile 9 erfolgt automatisch.</t>
        </r>
      </text>
    </comment>
    <comment ref="E1" authorId="0" shapeId="0" xr:uid="{00000000-0006-0000-0200-000005000000}">
      <text>
        <r>
          <rPr>
            <b/>
            <sz val="8"/>
            <color indexed="52"/>
            <rFont val="Verdana"/>
            <family val="2"/>
          </rPr>
          <t>- Diese Spalte ist für [Pre]Seed - Projekte, für aws Prototypenförderung und aws-Patentförderung nicht relevant.
- Bitte geben Sie den Prozentsatz an, zu dem die zu dieser Position abgerechneten Kosten dem Projekt anzurechnen sind. Dieser Wert ist, falls er nicht 100 (%) betragen sollte,  in der Gliederung des Förderungsvertrages/Genehmigungsschreibens explizit angeführt.
- Üblicherweise sind die abgerechneten Kosten zu 100 Prozent anrechenbar. Die Eingabe des Wertes "100" muß nicht vorgenommen werden. Ein leeres Feld führt in Zuge der weiteren Berechnungen zum gleichen Ergebnis wie die Eingabe des Wertes 100.</t>
        </r>
      </text>
    </comment>
    <comment ref="F1" authorId="0" shapeId="0" xr:uid="{00000000-0006-0000-0200-000006000000}">
      <text>
        <r>
          <rPr>
            <b/>
            <sz val="8"/>
            <color indexed="52"/>
            <rFont val="Verdana"/>
            <family val="2"/>
          </rPr>
          <t xml:space="preserve">- Automatische Berechnung
- Es werden die Summen der zu den Zeilen zugehörigen Kosten berechnet.
- Es werden Ihre Angaben im Register "Rechnungen" ausgewertet.
</t>
        </r>
      </text>
    </comment>
    <comment ref="G1" authorId="0" shapeId="0" xr:uid="{00000000-0006-0000-0200-000007000000}">
      <text>
        <r>
          <rPr>
            <b/>
            <sz val="8"/>
            <color indexed="52"/>
            <rFont val="Verdana"/>
            <family val="2"/>
          </rPr>
          <t xml:space="preserve">- Automatische Berechnung
- Es werden die Summen der abgerechneten Kosten aus der Spalte "Kosten bisher abgerechnet .." und der Spalte "IST (x.TA)" berechnet.
</t>
        </r>
      </text>
    </comment>
    <comment ref="H1" authorId="0" shapeId="0" xr:uid="{00000000-0006-0000-0200-000008000000}">
      <text>
        <r>
          <rPr>
            <b/>
            <sz val="8"/>
            <color indexed="52"/>
            <rFont val="Verdana"/>
            <family val="2"/>
          </rPr>
          <t xml:space="preserve">- Automatische Berechnung
- Es werden aus den "Kosten abgerechnet gesamt" und dem "%-Satz anerkennbar lt. FV" die dem Projekt anrechenbaren Kosten berechnet.
</t>
        </r>
      </text>
    </comment>
    <comment ref="I1" authorId="0" shapeId="0" xr:uid="{00000000-0006-0000-0200-000009000000}">
      <text>
        <r>
          <rPr>
            <b/>
            <sz val="8"/>
            <color indexed="52"/>
            <rFont val="Verdana"/>
            <family val="2"/>
          </rPr>
          <t>- Automatische Berechnung
- Es werden aus den "Kosten abgerechnet gesamt" und "SOLL (in EUR) lt. FV" die Differenzen berechnet.
- Die Werte werden um Fall von Endabrechnungen bzw. finalen Kostennachweisen angezeigt</t>
        </r>
      </text>
    </comment>
    <comment ref="J1" authorId="0" shapeId="0" xr:uid="{00000000-0006-0000-0200-00000A000000}">
      <text>
        <r>
          <rPr>
            <b/>
            <sz val="8"/>
            <color indexed="52"/>
            <rFont val="Verdana"/>
            <family val="2"/>
          </rPr>
          <t>- Automatische Berechnung
- Es werden aus die "Abweichungen absolut" zu den Sollwerten in Relation gesetzt.
- Abweichungen +/- 10 Prozent (durch Fettdruck kenntlich gemacht) sind zu begründen (gilt nicht für [Pre]Seed-Projekte).
- Die Werte werden nur im Fall von Endabrechnungen bzw. finalen Kostennachweisen angezeigt.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A1" authorId="0" shapeId="0" xr:uid="{00000000-0006-0000-0500-000001000000}">
      <text>
        <r>
          <rPr>
            <b/>
            <sz val="8"/>
            <color indexed="52"/>
            <rFont val="Verdana"/>
            <family val="2"/>
          </rPr>
          <t xml:space="preserve"> - Bitte ordenen Sie diese Kostenposition eindeutig einer Gliederungsposition lt.  Förderungsvertrag / Genehmigungschreiben- durch Auswahl aus der (dropdown-)Liste - zu (siehe Summenblatt).  
 - Falls die Daten im Summenblatt noch nicht erfaßt sind, holen Sie dies bitte jetzt nach. 
</t>
        </r>
      </text>
    </comment>
    <comment ref="B1" authorId="0" shapeId="0" xr:uid="{00000000-0006-0000-0500-000002000000}">
      <text>
        <r>
          <rPr>
            <b/>
            <sz val="8"/>
            <color indexed="52"/>
            <rFont val="Verdana"/>
            <family val="2"/>
          </rPr>
          <t>- Erfassen Sie bitte den Namen des Mitarbeiters, für den Sie in dieser Zeile die Stundensatzkalkulation durchführen.
- Für Mitarbeiter, die in der Kostengliederung   des Förderungsvertrages /  Genehmigungsscheibens nicht vorgesehen sind, beachten Sie bitte die ensprechenden Hinweise im Register "Anleitung".</t>
        </r>
      </text>
    </comment>
    <comment ref="C1" authorId="0" shapeId="0" xr:uid="{00000000-0006-0000-0500-000003000000}">
      <text>
        <r>
          <rPr>
            <b/>
            <sz val="8"/>
            <color indexed="52"/>
            <rFont val="Verdana"/>
            <family val="2"/>
          </rPr>
          <t>Bitte wählen Sie den zutreffenden Eintrag aus der (dropdown)Liste:
  - Angestellte(r) 
  - Eigentümer(in)
  - geschf. Gesellsch.
  - freie(r) Dienstnehmer 
  - Arbeiter-Monatsl. 
  - Arbeiter-Stundenl.  
  - sonstige(s) 
     (z.B.Maschinenstunden)</t>
        </r>
      </text>
    </comment>
    <comment ref="D1" authorId="0" shapeId="0" xr:uid="{00000000-0006-0000-0500-000004000000}">
      <text>
        <r>
          <rPr>
            <b/>
            <sz val="8"/>
            <color indexed="52"/>
            <rFont val="Verdana"/>
            <family val="2"/>
          </rPr>
          <t xml:space="preserve">- Bitte erfassen Sie den Beginn des Zeitraumes, für den diese Stundensatzberechnung gültig ist,  als Datum.
- Sie können einen Mitarbeiter, z.B. bei wechselnden Gehältern, mehrere Stundensatzkalulationen innerhalb eines Kalenderjahres zuordnen.
</t>
        </r>
      </text>
    </comment>
    <comment ref="E1" authorId="0" shapeId="0" xr:uid="{00000000-0006-0000-0500-000005000000}">
      <text>
        <r>
          <rPr>
            <b/>
            <sz val="8"/>
            <color indexed="52"/>
            <rFont val="Verdana"/>
            <family val="2"/>
          </rPr>
          <t xml:space="preserve">- Bitte erfassen Sie das Ende des Zeitraumes, für den diese Stundensatzberechnung gültig ist,  als Datum.
- Der Zeitraum endet spätestens am Jahresende. Für jahresübergreifende Perioden sind somit zumindest zwei Zeilen zu erfassen und durch entsprechende Lohnkonten zu belegen.
- Sie können einen Mitarbeiter, z.B. bei wechselnden Gehältern, mehrere Stundensatzkalulationen zuordnen.
</t>
        </r>
      </text>
    </comment>
    <comment ref="F1" authorId="0" shapeId="0" xr:uid="{00000000-0006-0000-0500-000006000000}">
      <text>
        <r>
          <rPr>
            <b/>
            <sz val="8"/>
            <color indexed="52"/>
            <rFont val="Verdana"/>
            <family val="2"/>
          </rPr>
          <t xml:space="preserve">- Geben Sie die Gesamtzahl der Projektstunden des Mitarbeiters in dem durch die beiden Datumseinträge links definierten Zeitraum an. 
- Bitte verwenden Sie Dezimalzahlen.
- Die entsprechenden nachvollziehbaren Zeitaufzeichnungen (detaillierte Anforderungen siehe Register "Anleitung") sind der Abrechnung beizulegen.
</t>
        </r>
      </text>
    </comment>
    <comment ref="G1" authorId="0" shapeId="0" xr:uid="{00000000-0006-0000-0500-000007000000}">
      <text>
        <r>
          <rPr>
            <b/>
            <sz val="8"/>
            <color indexed="52"/>
            <rFont val="Verdana"/>
            <family val="2"/>
          </rPr>
          <t xml:space="preserve">- Geben Sie bitte die laut Dienstvertrag, Kollektivvertrag etc vereinbarte Wochenarbeitszeit des Mitarbeiters (z.B. 40, 38,5, etc.) an.
- Überstunden und Überstundenpauschalen sind nicht zu berücksichtigen.
- sog. All-In-Verträge sind mit 60 Wochenstunden zu erfassen
</t>
        </r>
      </text>
    </comment>
    <comment ref="H1" authorId="0" shapeId="0" xr:uid="{00000000-0006-0000-0500-000008000000}">
      <text>
        <r>
          <rPr>
            <b/>
            <sz val="8"/>
            <color indexed="52"/>
            <rFont val="Verdana"/>
            <family val="2"/>
          </rPr>
          <t xml:space="preserve">- Geben Sie bitte den Bruttomonatsbezug (ohne Überstunden und Überstundenpauschalen) bzw. bei Auswahl "Arbeiter/Stundenlohn" den Stundenlohn des Mitarbeiters im angegebenen Zeitraum in EUR an. 
-Der Nachweis der Angaben ist durch Vorlage von Lohnzetteln oder Lohnkonten zu erbringen (Details siehe Register "Anleitung").
</t>
        </r>
      </text>
    </comment>
    <comment ref="I1" authorId="0" shapeId="0" xr:uid="{00000000-0006-0000-0500-000009000000}">
      <text>
        <r>
          <rPr>
            <b/>
            <sz val="8"/>
            <color indexed="52"/>
            <rFont val="Verdana"/>
            <family val="2"/>
          </rPr>
          <t xml:space="preserve">- Bitte geben Sie die Lohnnebenkosten, kalkuliert als prozentuellen Aufschlag, als Dezimalzahl (OHNE "%"-Zeichen) an. 
- Den maximal anerkennbaren Wert  entnehmen Sie bitte Ihrem Förderungsvertrag (meist unterhalb der Kostengliederung).
- Die LNK decken ab: Sonderzahlungen, Dienstgeberbeitäge, Abgaben, Urlaub, durchn. Krankenstands- und Feiertage etc.
</t>
        </r>
      </text>
    </comment>
    <comment ref="J1" authorId="0" shapeId="0" xr:uid="{00000000-0006-0000-0500-00000A000000}">
      <text>
        <r>
          <rPr>
            <b/>
            <sz val="8"/>
            <color indexed="52"/>
            <rFont val="Verdana"/>
            <family val="2"/>
          </rPr>
          <t>- Bitte geben Sie den Gemeinkostenzuschlag, kalkuliert als prozentuellen Aufschlag, als Dezimalzahl (OHNE "%"-Zeichen) an. 
- Den maximal anerkennbaren Wert  entnehmen Sie bitte Ihrem Förderungsvertrag /  Bestätigungsscheiben (meist unterhalb der Kostengliederung).
- Details zum Gemeinkostenzuschlag (für anteilige Raum,- Kommunikationskosten etc.) entnehmen Sie bitte dem Register "Anleitung".</t>
        </r>
      </text>
    </comment>
    <comment ref="K1" authorId="0" shapeId="0" xr:uid="{00000000-0006-0000-0500-00000B000000}">
      <text>
        <r>
          <rPr>
            <b/>
            <sz val="8"/>
            <color indexed="52"/>
            <rFont val="Verdana"/>
            <family val="2"/>
          </rPr>
          <t>AUTOMATISCHE BERECHNUNG
Die korrekte Formel lautet:
=@STUNDENSATZ</t>
        </r>
      </text>
    </comment>
    <comment ref="L1" authorId="0" shapeId="0" xr:uid="{00000000-0006-0000-0500-00000C000000}">
      <text>
        <r>
          <rPr>
            <b/>
            <sz val="8"/>
            <color indexed="52"/>
            <rFont val="Verdana"/>
            <family val="2"/>
          </rPr>
          <t>- Sie können den errechneten Stundensatz korrigiern, indem Sie hier den korrekten Wert erfassen (z.B. bei Differenzen im Rahmen der Aktivierung).
- Ein im Förderungsvertrag/ Genehmigungsschreiben fix vereinbarter Stundensatz (z.B. für "Eigentümer", "Geschäftsführende Gesellschafter" ...) ist hier zu erfassen.</t>
        </r>
      </text>
    </comment>
    <comment ref="M1" authorId="0" shapeId="0" xr:uid="{00000000-0006-0000-0500-00000D000000}">
      <text>
        <r>
          <rPr>
            <b/>
            <sz val="8"/>
            <color indexed="52"/>
            <rFont val="Verdana"/>
            <family val="2"/>
          </rPr>
          <t>AUTOMATISCHE BERECHNUNG
-als Produkt aus 
    Stunden und
    Stundensatz
Die korrekte Formel lautet:
=@PERSONALKOSTEN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<sst xmlns="http://schemas.openxmlformats.org/spreadsheetml/2006/main" count="1550" uniqueCount="804">
  <si>
    <r>
      <t xml:space="preserve">Kosten
gesamt
</t>
    </r>
    <r>
      <rPr>
        <sz val="8"/>
        <rFont val="Arial"/>
        <family val="2"/>
      </rPr>
      <t>(Std*Satz)
(autom.Ber.)</t>
    </r>
  </si>
  <si>
    <t>Summen &gt;&gt;</t>
  </si>
  <si>
    <t>Ust
(%)</t>
  </si>
  <si>
    <t xml:space="preserve">Kopie </t>
  </si>
  <si>
    <t>ohne p</t>
  </si>
  <si>
    <t>RANG</t>
  </si>
  <si>
    <t>Sort:</t>
  </si>
  <si>
    <t>NEU</t>
  </si>
  <si>
    <t>SORT</t>
  </si>
  <si>
    <t>FB_Help_Liste_Ohne_p</t>
  </si>
  <si>
    <t>Name:</t>
  </si>
  <si>
    <t>(dyn)</t>
  </si>
  <si>
    <t>FB_Help_Liste_nur_p</t>
  </si>
  <si>
    <t>förderbare
Kosten</t>
  </si>
  <si>
    <t>Lieferant/
Zahlungsempf.</t>
  </si>
  <si>
    <t>b1</t>
  </si>
  <si>
    <t>FB_Help_Liste_alle</t>
  </si>
  <si>
    <t>Vor Auszahlung der Förderungsgelder erhalten Sie ein Zahlungsaviso mit einer Aufstellung der abgerechneten, anerkannten und nicht anerkannten Kosten.</t>
  </si>
  <si>
    <t>Arbeiter-Stundenl.</t>
  </si>
  <si>
    <t>Diskussionen</t>
  </si>
  <si>
    <t>ABLASZ_5_2.xls</t>
  </si>
  <si>
    <t>Basis: Ablasz 5.xls da 5,1 (unerklärlicherweise) auf 3MB angewachsen ist</t>
  </si>
  <si>
    <t>Änderungen wie für Ablasz 5_1.xls</t>
  </si>
  <si>
    <t>Bestätigung für Anleitung gelesen - Bestätigung aufgehoben</t>
  </si>
  <si>
    <t>Angaben: Korrektrur Eingabetext Förderungsvertragsnummer</t>
  </si>
  <si>
    <t>Angaben: Druckbereich festgelegt (ohne Einleitungszeilen)</t>
  </si>
  <si>
    <t>Angaben: Ablaszversionsnummer rechts oben</t>
  </si>
  <si>
    <t>Korrekturen
netto
(in EUR)</t>
  </si>
  <si>
    <r>
      <t xml:space="preserve">Skonto
</t>
    </r>
    <r>
      <rPr>
        <sz val="10"/>
        <rFont val="Arial"/>
        <family val="2"/>
      </rPr>
      <t>(%)</t>
    </r>
  </si>
  <si>
    <t>Rechnungs-
betrag brutto 
(in EUR)</t>
  </si>
  <si>
    <r>
      <t>(Fremd-)</t>
    </r>
    <r>
      <rPr>
        <sz val="8"/>
        <rFont val="Arial"/>
        <family val="2"/>
      </rPr>
      <t xml:space="preserve">
</t>
    </r>
    <r>
      <rPr>
        <sz val="10"/>
        <rFont val="Arial"/>
        <family val="2"/>
      </rPr>
      <t>Währ-
ung</t>
    </r>
  </si>
  <si>
    <t>Penninger/Efre-Datumsspalte nach rechts (Version 13)</t>
  </si>
  <si>
    <t>Rechnung 1</t>
  </si>
  <si>
    <t>Rechnung 2</t>
  </si>
  <si>
    <t>Lieferant A</t>
  </si>
  <si>
    <t>Grundsätzliches:</t>
  </si>
  <si>
    <t>Anleitung zur Erstellung der Abrechnung</t>
  </si>
  <si>
    <t>Prüfung, ob "FB_HELP_Aktionskennung" in Tabelle enthalten ist. Wenn nicht, wird #NV ausgegeben, sonst die Position (als Zahl)</t>
  </si>
  <si>
    <t>Checkliste der vorzulegenden Unterlagen (aktions- und abrechnungsabhängig) auf Blatt Angaben</t>
  </si>
  <si>
    <r>
      <t>Formel</t>
    </r>
    <r>
      <rPr>
        <sz val="10"/>
        <rFont val="Arial"/>
        <family val="2"/>
      </rPr>
      <t xml:space="preserve"> (nur für dieses Blatt)</t>
    </r>
    <r>
      <rPr>
        <b/>
        <sz val="10"/>
        <rFont val="Arial"/>
        <family val="2"/>
      </rPr>
      <t xml:space="preserve"> &gt;</t>
    </r>
  </si>
  <si>
    <t>Hinweise:</t>
  </si>
  <si>
    <t>Bitte ändern Sie die Namen der Registerblätter nicht.</t>
  </si>
  <si>
    <r>
      <t xml:space="preserve">Stunden-
satz
</t>
    </r>
    <r>
      <rPr>
        <sz val="8"/>
        <rFont val="Arial"/>
        <family val="2"/>
      </rPr>
      <t>(autom.</t>
    </r>
    <r>
      <rPr>
        <sz val="6"/>
        <rFont val="Arial"/>
        <family val="2"/>
      </rPr>
      <t xml:space="preserve">
B</t>
    </r>
    <r>
      <rPr>
        <sz val="8"/>
        <rFont val="Arial"/>
        <family val="2"/>
      </rPr>
      <t>erechn.)</t>
    </r>
  </si>
  <si>
    <t>Die Ausführungen zum Register "Rechnungen" gelten sinngemäß. Die Berechnung der förderbaren Kosten erfolgt mit Hilfe von zwei Formeln in den Spalten "Stundensatz" ("=Stundensatz") und "Kosten gesamt" ("=Personalkosten").</t>
  </si>
  <si>
    <t>Aktivbest.</t>
  </si>
  <si>
    <t xml:space="preserve">alle </t>
  </si>
  <si>
    <t>Codes</t>
  </si>
  <si>
    <t>aus"F"</t>
  </si>
  <si>
    <t>NUR "p"</t>
  </si>
  <si>
    <t>Sp. P</t>
  </si>
  <si>
    <t>Sp. V</t>
  </si>
  <si>
    <t>Name (Formel zum kopieren in Namen)&gt;&gt;&gt;:</t>
  </si>
  <si>
    <t>Entflechtung der Gültigkeitsprüfung  (drop-down Liste) bei Code-Eingabe.</t>
  </si>
  <si>
    <t>Entflechtung der Gültigkeitsprüfung  (drop-down Liste) bei Code-Eingabe.(version 11)</t>
  </si>
  <si>
    <t>Nummer</t>
  </si>
  <si>
    <t>Bezeichnung</t>
  </si>
  <si>
    <t>Dateniste (beginnt immer in Zeile 10, ist unten offen, Name wird dynamisch vergeben) sind zeilenweise, aufsteigend zu sortieren (für "SVERWEIS")</t>
  </si>
  <si>
    <t>Anzahl der Aktionen (im Bereich Zeile 10 bis inkl 109), Name: FB_HELP_Anzahl_Aktionen</t>
  </si>
  <si>
    <t>Liste zur Erfassung aktionsspezifischer Eigenschaften ("Aktionstabelle")</t>
  </si>
  <si>
    <t>Formel für dynamischen Namen: FB_HELP_Aktionstabelle</t>
  </si>
  <si>
    <t>&lt;Name: FB_Aktionstabelle_Start</t>
  </si>
  <si>
    <t>P-getrennt=1</t>
  </si>
  <si>
    <t>max LNK</t>
  </si>
  <si>
    <t>max GKZ</t>
  </si>
  <si>
    <t>Formel &gt;</t>
  </si>
  <si>
    <t>Formeln in Summenblatt vor Verschieben schützen (Formeln in Namen hinterlegt)</t>
  </si>
  <si>
    <t>SUMMENBLATT</t>
  </si>
  <si>
    <t>OFFEN Summenblatt</t>
  </si>
  <si>
    <t>Umstellen auf dynamische Namen (Notwendigkeit in zu prüfen)</t>
  </si>
  <si>
    <t>RECHNUNGEN</t>
  </si>
  <si>
    <t>Summ-</t>
  </si>
  <si>
    <t>enbl.</t>
  </si>
  <si>
    <t>Spalte F</t>
  </si>
  <si>
    <t>Umw.</t>
  </si>
  <si>
    <t>code</t>
  </si>
  <si>
    <t>in Wert</t>
  </si>
  <si>
    <t>Sp. J</t>
  </si>
  <si>
    <t>Rang</t>
  </si>
  <si>
    <t>fix</t>
  </si>
  <si>
    <t>Name (unter dem Formel gespeichert ist)&gt;:</t>
  </si>
  <si>
    <t>Gesamtzeilen in Spalte:</t>
  </si>
  <si>
    <t>Leerzellen in Spalte:</t>
  </si>
  <si>
    <t>Code aus</t>
  </si>
  <si>
    <t>Anzahl belegter Zeilen daher (für dyn. Namen):</t>
  </si>
  <si>
    <t>Reduktion der alten Abrechnungen auf: bisher abgerechnet (statt Anzahl der Abrechnen); Beschriftung anpassen</t>
  </si>
  <si>
    <t>Eine entsprechende Musterdatei/oder eine "FAQ"-Tabelle soll erstellt werden.</t>
  </si>
  <si>
    <t>ANGABEN:</t>
  </si>
  <si>
    <t>OFFEN (Angaben)</t>
  </si>
  <si>
    <t>Einbau einer dynamischen Checkliste auf Basis der Vertagsnummern und Angabe zur Endabrechnung, die eine Liste der vorzulegenden Unterlagen zeigt.</t>
  </si>
  <si>
    <t>alle Prozentangaben eliminiert</t>
  </si>
  <si>
    <t>"Peridode von" und "Periode  bis" als Datumsspalten</t>
  </si>
  <si>
    <t>Um eine Abzugsmöglichkeit bei Personalkosten zu schaffen und gleichzeitig den häufigen Fehler (Vergesssen des "ja" bei Berechnung) zu umgehen wird das Feld Berechnung ja/nein gelöscht. Die Berechnung erfolgt über berechneten Stundensatz (wenn "Stundensatz korr auf/fix lt. FV leer" ist). Die bedingten Formate reagiern dann auf Einträge in "Stundensatz korr/fix lt. FV". Die Formeln sind entsprechend angepaßt.</t>
  </si>
  <si>
    <t>Namensdefinitionen entsprechend "KURT" geändert ("Startzelle", dynamischer Bereichsnamen mit Endzeile gem. Zeilenzähler).</t>
  </si>
  <si>
    <t>Um Zeilen einfügen zu können mßte der Schutz entsprechend gewählt werden und die Formeln in Namen umgewandelt werden, um sie kopieren zu können. Die Formelumwandlung in "Namen" ist extrem wichtig, da somit ein weitestgehender Schutz vor unsachgemäßen drag&amp;drop-Verschiebereien gegeben ist (siehe "Kosten")</t>
  </si>
  <si>
    <t>Die Formelentwicklung für Personalkosten grunds. abgeschlossen. Die Verwendung von (Spalten-)Namen wurde ausgestet, es sind keine Vorteile ersichtlich.</t>
  </si>
  <si>
    <t>OFFEN (Personal)</t>
  </si>
  <si>
    <t>Formel und Formatvorratsvergrößerung führt zu zu großem Datenvolumen - Durch neue Formeln können sehr einfach neue Zeilen eingefügt und befomelt werden.</t>
  </si>
  <si>
    <t>ALLE (PERSONAL und RECHNUNGEN)</t>
  </si>
  <si>
    <t>Dateiversion anzeigen</t>
  </si>
  <si>
    <t>Druckbereichsdefinition beginnt nach Zeile 1, Druckbereich Zeilenanzahl wird getrennt von der Namenszeilenanzahl ermittelt.</t>
  </si>
  <si>
    <t>Anmerkungen/Änderungen zu Vorversion</t>
  </si>
  <si>
    <t>VERSION DER ABLASZ-DATEI (ABLASZ_x.XLS)</t>
  </si>
  <si>
    <t>Skonto
(%)</t>
  </si>
  <si>
    <t>ZIELE</t>
  </si>
  <si>
    <t>Summenblatt: Förderbarer Prozentsatz</t>
  </si>
  <si>
    <t>AUSGANGSDATEI: Abrechnung_EWS_4_3.xls</t>
  </si>
  <si>
    <t>Es soll eine einheitliche Datei erstellt werden, die für alle Programme vorgesehen werden kann</t>
  </si>
  <si>
    <t>Die Anpassung an die speziellen Erfordernisse erfolgt durch Ein-/und Ausblenden von Registerblättern</t>
  </si>
  <si>
    <t>ALLGEMEINE VORGABEN</t>
  </si>
  <si>
    <r>
      <t>Die Datei wird ABLASZ (</t>
    </r>
    <r>
      <rPr>
        <b/>
        <sz val="10"/>
        <rFont val="Arial"/>
        <family val="2"/>
      </rPr>
      <t>Ab</t>
    </r>
    <r>
      <rPr>
        <sz val="10"/>
        <rFont val="Arial"/>
        <family val="2"/>
      </rPr>
      <t>rechnungs-</t>
    </r>
    <r>
      <rPr>
        <b/>
        <sz val="10"/>
        <rFont val="Arial"/>
        <family val="2"/>
      </rPr>
      <t>L</t>
    </r>
    <r>
      <rPr>
        <sz val="10"/>
        <rFont val="Arial"/>
        <family val="2"/>
      </rPr>
      <t xml:space="preserve">isten, </t>
    </r>
    <r>
      <rPr>
        <b/>
        <sz val="10"/>
        <rFont val="Arial"/>
        <family val="2"/>
      </rPr>
      <t>A</t>
    </r>
    <r>
      <rPr>
        <sz val="10"/>
        <rFont val="Arial"/>
        <family val="2"/>
      </rPr>
      <t xml:space="preserve">nleitungen und </t>
    </r>
    <r>
      <rPr>
        <b/>
        <sz val="10"/>
        <rFont val="Arial"/>
        <family val="2"/>
      </rPr>
      <t>S</t>
    </r>
    <r>
      <rPr>
        <sz val="10"/>
        <rFont val="Arial"/>
        <family val="2"/>
      </rPr>
      <t xml:space="preserve">ummarische </t>
    </r>
    <r>
      <rPr>
        <b/>
        <sz val="10"/>
        <rFont val="Arial"/>
        <family val="2"/>
      </rPr>
      <t>Z</t>
    </r>
    <r>
      <rPr>
        <sz val="10"/>
        <rFont val="Arial"/>
        <family val="2"/>
      </rPr>
      <t>usammenfassung) genannt.</t>
    </r>
  </si>
  <si>
    <t>Zur Identifizierung erhält jede Dateiversion neben der Bezeichnung ABLASZ eine fortlaufende, ganzzahlige  Nummerierung (zB ABLASZ_5.xls)</t>
  </si>
  <si>
    <t>Es wird eine Arbeitsmappe erstellt. Die Verfügbarkeit einer Vorlage ist nicht notwendig.</t>
  </si>
  <si>
    <t>Die Versionszählung beginnt mit 5, da in KURT entsprechende Adptierungen zum Import  vorgesehen werden müssen.</t>
  </si>
  <si>
    <t xml:space="preserve">SCHRITTE </t>
  </si>
  <si>
    <t>Tabelle "VESION" wurde eingebaut. Die Weiterführung der Datei Formblatt_Struktur_Basis_5 wird somit eingestellt.</t>
  </si>
  <si>
    <t>Die EWS spezifischen Register erhalten EWS als Bezeichnung vorangestellt.</t>
  </si>
  <si>
    <t>Register "Anleitung" wurde aus KVK_4 importiert</t>
  </si>
  <si>
    <t>Änderung auf "Förderungsvertragsnummer"</t>
  </si>
  <si>
    <t>Zur verbesserten Nutzerfreundlichkeit: Zellenzahl reduziert, Verbundene Zellen aufgelöst</t>
  </si>
  <si>
    <t>keine Änderungswünsche der "Kanzlei" hinsichtlich optimierter Erfassung</t>
  </si>
  <si>
    <t>Eingabehilfe ausgeschaltet (für alle Spalten)</t>
  </si>
  <si>
    <t>Periode
von</t>
  </si>
  <si>
    <t>Periode
bis</t>
  </si>
  <si>
    <t>Arbeiter-Monatsl.</t>
  </si>
  <si>
    <t>Std./
Woche</t>
  </si>
  <si>
    <r>
      <t>LNK</t>
    </r>
    <r>
      <rPr>
        <sz val="8"/>
        <rFont val="Arial"/>
        <family val="2"/>
      </rPr>
      <t xml:space="preserve">
Aufschl.
in %</t>
    </r>
  </si>
  <si>
    <r>
      <t xml:space="preserve">GKZ 
</t>
    </r>
    <r>
      <rPr>
        <sz val="8"/>
        <rFont val="Arial"/>
        <family val="2"/>
      </rPr>
      <t>(Gemein-
kosten-
zuschlag)</t>
    </r>
  </si>
  <si>
    <t>Formate und Gültigkeiten überarbeitet, bedingte Formate zur Eingabeaufforderung kräftiger</t>
  </si>
  <si>
    <t>Auswahlfeld Status ändern (siehe DRAMA- mit SVERWEIS- andere Lösung suchen…)</t>
  </si>
  <si>
    <t>Variabele LNK und GKZ (Hilfstabellle) für Beschriftung und Gültigkeit Variante: Gütigkeitsprüfung mit Hinweis aber ohne Stop!</t>
  </si>
  <si>
    <t>freier DN-Stundenbez.</t>
  </si>
  <si>
    <t>freier DN-Monatsbez.</t>
  </si>
  <si>
    <t>FB_HELP_VERSION</t>
  </si>
  <si>
    <t>sonstige(s)-Stundenabr.</t>
  </si>
  <si>
    <t>Logik der Berechnung und der entsprechenden "Bedingten Formate" zur Benutzerführung überarbeitet</t>
  </si>
  <si>
    <t>FB_HELP_STATUS</t>
  </si>
  <si>
    <t>PERSONAL</t>
  </si>
  <si>
    <t>Kommentare in "Inforzeile" (erste Zeile, da Überschriftenzeile bei fixiertem Fenster  nicht funktioniert) als Ersatz für die Eingabehilfe der Gültigkeitsprüfung) - Enstprechener Hinweis ist in den Excel-Tipps zu vermerken</t>
  </si>
  <si>
    <t>Aufbau der Datei:</t>
  </si>
  <si>
    <t>Dateiversion:</t>
  </si>
  <si>
    <t>Die Datei enthält keine Makros. Bitte fügen Sie auch keine hinzu.</t>
  </si>
  <si>
    <t>Rückmeldungen:</t>
  </si>
  <si>
    <t>Übermittlung der Unterlagen:</t>
  </si>
  <si>
    <t>Anerkennbarkeit von Kosten:</t>
  </si>
  <si>
    <t>Name</t>
  </si>
  <si>
    <t>ja</t>
  </si>
  <si>
    <t>nein</t>
  </si>
  <si>
    <t>Fördervertragsnummer:</t>
  </si>
  <si>
    <t>Version:</t>
  </si>
  <si>
    <t>Förderungsnehmer:</t>
  </si>
  <si>
    <t>Gegenstand 
der Rechnung</t>
  </si>
  <si>
    <t>Zahlungs-
datum</t>
  </si>
  <si>
    <t>Andere Förderungen:</t>
  </si>
  <si>
    <t>Rechn.-
datum</t>
  </si>
  <si>
    <t>Zahlungs-
betrag</t>
  </si>
  <si>
    <t>Kurs</t>
  </si>
  <si>
    <t>erpl</t>
  </si>
  <si>
    <t>Statuskategorien:</t>
  </si>
  <si>
    <t>geschf. Gesellsch.</t>
  </si>
  <si>
    <t>Eigentümer(in)</t>
  </si>
  <si>
    <t>Angestellte(r)</t>
  </si>
  <si>
    <t>Status/
Beschäftigung</t>
  </si>
  <si>
    <r>
      <t xml:space="preserve">Stunden
</t>
    </r>
    <r>
      <rPr>
        <sz val="8"/>
        <rFont val="Arial"/>
        <family val="2"/>
      </rPr>
      <t>(lt.Aufzeich-
nung)</t>
    </r>
  </si>
  <si>
    <t>Spezielle Hinweise zu den einzelnen Registerblättern</t>
  </si>
  <si>
    <t>Logik der neuen Förderungsvertragsnummern einbauen - bei Gültigkeit der Eingabe</t>
  </si>
  <si>
    <t>Logik der neuen Förderungsvertragsnummern einbauen - bei Steuerung der Tabelle</t>
  </si>
  <si>
    <t>Info/Hinweisfelder klarer kennzeichen</t>
  </si>
  <si>
    <t>alt/neu</t>
  </si>
  <si>
    <t>alte Blätter entfernen (Es bleiben Änderungen und Version - mit mehr Details - erhalten</t>
  </si>
  <si>
    <t>Falls Gültigkeitsprüfung nicht ausreichen sollte ist die Formel in einen Namen auszulagern</t>
  </si>
  <si>
    <t>Geschäftszahl aus Folgeblättern , Anleitung  und Namen gelöscht</t>
  </si>
  <si>
    <t>Rahmenformate bei Formeln korrigieren (Objekte gelöscht, Rahmen einheitlich formatiert, Formeln eine Zeile höher gestellt)</t>
  </si>
  <si>
    <t>Spaltenköpfe auf Folgeseiten (für Perskosten auf Zeile 2 bis Zeile 7 erweitert)</t>
  </si>
  <si>
    <t>Angaben - Hinweise /Infos neu errichten (Aus Eingabemeldung der Datenüberprüfung kopiert)</t>
  </si>
  <si>
    <r>
      <rPr>
        <b/>
        <sz val="10"/>
        <rFont val="Arial"/>
        <family val="2"/>
      </rPr>
      <t xml:space="preserve">HINWEIS: </t>
    </r>
    <r>
      <rPr>
        <sz val="10"/>
        <rFont val="Arial"/>
        <family val="2"/>
      </rPr>
      <t>"b1" und "b2" dienen als Beispiel-Positionen. Mögicherweise sind diese Positionen in Ihrem Förderungsvertrag nicht vorgesehen.</t>
    </r>
  </si>
  <si>
    <t>Rechnung 1, Teilzahlung 1</t>
  </si>
  <si>
    <t>Rechnung 1, Teilzahlung 2</t>
  </si>
  <si>
    <r>
      <rPr>
        <b/>
        <sz val="10"/>
        <rFont val="Arial"/>
        <family val="2"/>
      </rPr>
      <t>LÖSUNG:</t>
    </r>
    <r>
      <rPr>
        <sz val="10"/>
        <rFont val="Arial"/>
        <family val="2"/>
      </rPr>
      <t xml:space="preserve"> Stellen Sie den gesamten Rechnungsbetrag den Zahlungen lt. Zahlungsbelegen gegenüber. 
                   Die Formel "=Kosten" errechnet die förderbaren Kosten in jeder Zeile korrekt anhand des kleineren Betrages.</t>
    </r>
  </si>
  <si>
    <r>
      <rPr>
        <b/>
        <sz val="10"/>
        <rFont val="Arial"/>
        <family val="2"/>
      </rPr>
      <t>LÖSUNG:</t>
    </r>
    <r>
      <rPr>
        <sz val="10"/>
        <rFont val="Arial"/>
        <family val="2"/>
      </rPr>
      <t xml:space="preserve"> Stellen Sie den gesamten Zahlungsbetrag lt. Zahlungsbeleg den Rechnungen gegenüber. 
                   Die Formel "=Kosten" errechnet die förderbaren Kosten in jeder Zeile korrekt anhand des kleineren Betrages.</t>
    </r>
  </si>
  <si>
    <r>
      <rPr>
        <b/>
        <sz val="10"/>
        <rFont val="Arial"/>
        <family val="2"/>
      </rPr>
      <t xml:space="preserve">LÖSUNG: </t>
    </r>
    <r>
      <rPr>
        <sz val="10"/>
        <rFont val="Arial"/>
        <family val="2"/>
      </rPr>
      <t xml:space="preserve">Verwenden Sie die Spalte "Korrekturen netto", um nicht zu dieser Position gehörige Kosten zu berücksichtigen (d.h.: von den "förderbaren Kosten" abzuziehen)
</t>
    </r>
  </si>
  <si>
    <t>FAQ bereinigen Neudarstellung von mehr als eine Rechnung/Zahlung, entfernen der Textfelder und Ersatz durch Zelltext</t>
  </si>
  <si>
    <t/>
  </si>
  <si>
    <t>3. Register Rechnungen:</t>
  </si>
  <si>
    <t>4. Register Personalkosten:</t>
  </si>
  <si>
    <t>Die Ermittlung der Kosten kann auch manuell (Taschenrechner, Hilfstabelle etc.) erfolgen. In diesem Fall überschreiben Sie die in der Spalte "förderbare Kosten" vorbereitete Formel ("=Kosten") mit Ihren Werten.</t>
  </si>
  <si>
    <t xml:space="preserve">Wir bitten Sie jedoch, dies nach Möglichkeit zu vermeiden und die Werte nur in Ausnahmefällen zu überschreiben. </t>
  </si>
  <si>
    <t xml:space="preserve">Hinweise und kurze Kommentare können auch im Blatt „Rechnungen“ in der Spalte „Gegenstand der Rechnung“ (falls nötig auch in der Folgezeile) oder auf einer Beilage angebracht werden.
</t>
  </si>
  <si>
    <t xml:space="preserve">Die Anerkennbarkeit der Kosten ergibt sich primär aus dem Förderungsvertrag und den jeweiligen Richtlinien. </t>
  </si>
  <si>
    <t>Eine "Korrektur" der Berechnungsformel durch Sie hat keinen Einfluß auf das Kontrollergebnis, da von uns nur die Daten, nicht aber die Formelergebnisse weiterbearbeitet werden.</t>
  </si>
  <si>
    <t>Für die automatische Summenbildung im Register "Summenblatt" werden nur diejenigen Zeilen berücksichtigt, die einen Eintrag in der Spalte A "Pos. lt. FV" aufweisen.</t>
  </si>
  <si>
    <t>Anleitung: ja/nein</t>
  </si>
  <si>
    <t>Lesebestätigung für Anleitung vereinheitlicht und vereinfacht</t>
  </si>
  <si>
    <t>EWS-Antrag deutlicher hervorheben - Hinweitext in Zeile 1</t>
  </si>
  <si>
    <t>ABLASZ_6_0.xls</t>
  </si>
  <si>
    <t>Basis Ablasz 5_2</t>
  </si>
  <si>
    <r>
      <t xml:space="preserve">Drag N drop auf Summenblatt </t>
    </r>
    <r>
      <rPr>
        <strike/>
        <sz val="10"/>
        <rFont val="Arial"/>
        <family val="2"/>
      </rPr>
      <t>unterbinden</t>
    </r>
    <r>
      <rPr>
        <sz val="10"/>
        <rFont val="Arial"/>
        <family val="2"/>
      </rPr>
      <t xml:space="preserve"> - Oder: Formeln anpassen</t>
    </r>
  </si>
  <si>
    <t>VBA-Projekt sperren - in Abschlußcheckliste "Änderungen" erfaßt - geht leider nicht (techn.)</t>
  </si>
  <si>
    <t>einheiltliche Anleitung (drei Texte hinterlegt, je nach FV Nummer sichtbar)</t>
  </si>
  <si>
    <t>siehe VERSION</t>
  </si>
  <si>
    <t>ABLASZ_7_0.xlsx</t>
  </si>
  <si>
    <t>Nur Namen geändert</t>
  </si>
  <si>
    <t>ABLASZ_7_a.xlsx</t>
  </si>
  <si>
    <t>Änderung Dateiname auf Office 2010</t>
  </si>
  <si>
    <t>Dateiname</t>
  </si>
  <si>
    <t>ABLASZ_7_b.xlsx</t>
  </si>
  <si>
    <t>Entwicklungsschritte nur mehr auf dem Blatt "VERSION" dokumentiert, Blatt "Anderungen" gelöscht</t>
  </si>
  <si>
    <t>Versionsnummerierung kommt aus Blatt "Version"</t>
  </si>
  <si>
    <t>ABLASZ_7_c.xlsx</t>
  </si>
  <si>
    <t xml:space="preserve">Entfernen der alten Vertragsnummernlogik </t>
  </si>
  <si>
    <t>info</t>
  </si>
  <si>
    <t>Die Abrechnungsdatei wurde erstellt in: MS EXCEL 2010</t>
  </si>
  <si>
    <t>Diese Datei enthält folgende Registerblätter (links beginnend):</t>
  </si>
  <si>
    <t>Anleitung
   Anleitung zur Erstellung einer Abrechnung</t>
  </si>
  <si>
    <t>Summenblatt
   Gegenüberstellung der genehmigten und der realisierten Kosten</t>
  </si>
  <si>
    <t>Rechnungen
   Auflistung der projektrelevanten Rechnungen und Zahlungen</t>
  </si>
  <si>
    <t>Personalkosten
   Zur Abrechnung von Personalkosten</t>
  </si>
  <si>
    <t xml:space="preserve">1. Bitte füllen Sie zuerst das Registerblatt "Angaben" vollständig aus </t>
  </si>
  <si>
    <t>2. Einträge im Register "Summenblatt"</t>
  </si>
  <si>
    <t>Geben Sie hier bitte die Kosten an, die Sie ursprünglich ermittelt haben und berücksichtigen Sie von uns im Rahmen der Kontrolle vorgenomme Korrekturen nicht (dies könnte zu Fehlberechnungen führen).</t>
  </si>
  <si>
    <t>Die Berechnung der Summen sowie der Abweichungen bei Endabrechnungen erfolgt automatisch aus Ihren Angaben in den Registerblättern "Rechnungen" und "Personalkosten".</t>
  </si>
  <si>
    <t>Sollten Sie von sich aus Teile von Rechnungen als nicht förderbar herausnehmen, bitten wir Sie zwecks Nachvollziehbarkeit dringend um Kennzeichnung der entsprechenden Beträge oder Positionen auf der jeweiligen Rechnung bzw. um entsprechende Erläuterung.</t>
  </si>
  <si>
    <t>Zur übersichtlichen Gestaltung können Sie Zeilen frei lassen.</t>
  </si>
  <si>
    <t>Angaben 
   Allgemeine Angaben zu Ihrer Abrechnung</t>
  </si>
  <si>
    <t xml:space="preserve">Sollten im Zuge der Erstellung Ihrer Abrechnung Probleme oder Unklarheiten auftreten, setzen Sie sich bitte mit uns in Verbindung, 
BEVOR Sie die Unterlagen an uns übermitteln. </t>
  </si>
  <si>
    <t xml:space="preserve">Erfassen Sie im Register "Summenblatt" die Kostengliederung entsprechend der Beilage zum Förderungsvertrag (bzw. der letzten Abänderung zum Förderungsvertrag). </t>
  </si>
  <si>
    <t>Sollten Sie bereits Teilabrechnungen zu diesem Projekt vorgelegt haben, führen Sie bitte die von Ihnen errechneten Summen in der Spalte D ("Kosten bisher abgerechnet")  an.</t>
  </si>
  <si>
    <t>Sollte Ihr Förderungsvertrag festschreiben, dass bestimmte Kostenpositionen nicht zu hundert Prozent anerkannt werden, ist der entsprechende anerkennbare Prozentsatz in der Spalte E ("%-Satz anrechenbar lt. FV") zu erfassen.</t>
  </si>
  <si>
    <t>Sie dürfen weder Zeilen einfügen noch Zeilen löschen.</t>
  </si>
  <si>
    <t>Für Betragsänderungen (z.B. Herausnahme von nicht förderbaren Rechnungsbestandteilen)  ist die Spalte „Korrekturen netto“ vorgesehen. Hier eingetragene Werte werden automatisch vom Nettobetrag in der Spalte „förderbare Kosten“ abgezogen.</t>
  </si>
  <si>
    <t>Unterschrift auf Deckblatt vorsehen</t>
  </si>
  <si>
    <t>EXCEL-Vorgaben</t>
  </si>
  <si>
    <t>Beachten Sie bitte jedenfalls die vereinbarten Berechnungsmodalitäten unterhalb der Kostengliederung Ihres Förderungsvertrages.</t>
  </si>
  <si>
    <t>ABLASZ_7_d.xlsx</t>
  </si>
  <si>
    <t>Abweichung in % auch darstellen, wenn Wert (Soll)=0</t>
  </si>
  <si>
    <t>i durch "info" ersetzt (klarer als das "?" des Portals)</t>
  </si>
  <si>
    <t>Änderung der Anleitungstexte, Streichung des sanktionsfähigen Kosten bei ELER</t>
  </si>
  <si>
    <t>Grundsatzeintscheidung: ELER Abrechnung mit ama Tabelle, bei anderern verborgen - sonst idente Datei</t>
  </si>
  <si>
    <t>Anrede für Namen der Ansprechpartner (Anpassung in KURT)</t>
  </si>
  <si>
    <t>Standard auf 1000 Zeilen erhöhen (oder offen lassen?)</t>
  </si>
  <si>
    <t>Hinweis, daß innerhalb der Periode der kleinste nachgewiesene Stundensatz anerkannt wird - Teilen der Perioden sinnvoll!!!</t>
  </si>
  <si>
    <t>Bei Import Leerzellen als Leerzellen importiern statt als 0-Werte (PK)</t>
  </si>
  <si>
    <t>Alle Startnamen in Zeile 7 geschrieben, dynamische Bereiche angepaßt</t>
  </si>
  <si>
    <t>Anpassungen in KURT betreffend der neuen Startzeilen</t>
  </si>
  <si>
    <t>Bitte verzichten Sie in der Spalte C ("Lieferant/Zahlungsempf.") darauf, die  Einträge mit "Fa." oder "Firma" zu beginnen.</t>
  </si>
  <si>
    <t>Hinweis, daß Bezeichnung ein sinnvolles Präfix haben sollte (Acconto AC, Anzahlung AZ, 1. TR, 2.TR.,Schlußrechnung SR , Gutschrift GS, Haftrücklaß HRL, ...)</t>
  </si>
  <si>
    <t>Hinweis, daß Bezeichnung ein sinnvoller Rechnungsinhalt angeführt sein soll</t>
  </si>
  <si>
    <t>Hinweis, daß Fa bzw Firma bei Lieferanter entfallen soll</t>
  </si>
  <si>
    <t>Auf diesem Blatt werden Rechnungen und Zahlungen aufgelistet und einander eindeutig zugeordnet. Die daraus errechneten Kosten sind den Positionen des Förderungsvertrages zuzuweisen.</t>
  </si>
  <si>
    <t>Zum Abzug von Skonti ist die Spalte F vorgesehen ("Skonto").</t>
  </si>
  <si>
    <t>Sie erhalten von uns nach Eingang der Abrechnung eine Bestätigung (nach Möglichkeit per eMail, Empfänger gemäß Register "Angaben").</t>
  </si>
  <si>
    <t>Zeitaufzeichnungen periodengerechte Zwischensummen und vorzüglich auch als excel file übermitteln</t>
  </si>
  <si>
    <t xml:space="preserve">Sie können die Periode zur Stundensatzberechnung innerhalb eines Kalenderjahres selbst festlegen (Spalten D und E). Für einen Mitarbeiter können daher zur Ermittlung der gesamten Projektkosten mehrere Berechnungszeilen verwendet werden. </t>
  </si>
  <si>
    <t>Eine sinnvoll aufbereitete Abrechnung beschleunigt die Überprüfung und hat somit direkte Auswirkung auf die Auszahlung der Mittel.</t>
  </si>
  <si>
    <t>via-Doanu-Projekte implementieren</t>
  </si>
  <si>
    <t>Gültigkeitsprüfung Stunden bis überarbeitet, Personaltabelle gecheckt - Summenblatt mit Formaten prüfen</t>
  </si>
  <si>
    <t>ABLASZ_7_e.xlsx</t>
  </si>
  <si>
    <t>Redesign Angabe</t>
  </si>
  <si>
    <t>Die Leseverpflichtung der Anleitung wird konsequenter verfolgt - vorgereiht!</t>
  </si>
  <si>
    <t>Schaltfläche "Anleitung" nach Vertragsnummer - restlicher Text erscheint erst bei Erfassung -  Schritt für Schritt Anleitung (what's next)</t>
  </si>
  <si>
    <t>Wiederholungszeilen geprrüft (ganzer Kopf)</t>
  </si>
  <si>
    <t>Wir bemühen uns, die Datei laufend zu verbessern. Laden Sie daher Ihre Datei erst zum spätest möglichen Zeitpunkt herunter.</t>
  </si>
  <si>
    <t>ABLASZ_7_f.xlsx</t>
  </si>
  <si>
    <t>Gutschriften sind als negative Zahlen zu erfassen (und werden daher sinngemäß als negative Kosten dargestellt).</t>
  </si>
  <si>
    <t>Anleitungstext, Projektcode, Projektparameter implementiert (Textenwurf an via Donau und Hutter)</t>
  </si>
  <si>
    <t>Dateinamen (ABLASZ vorgeben..- in Anleitung aufgenommen)</t>
  </si>
  <si>
    <t>Dateinamen (ABLASZ vorgeben..- Downloadverwaltung  zu informieren)</t>
  </si>
  <si>
    <t>ABLASZ_7_g.xlsx</t>
  </si>
  <si>
    <t>Einsatz von hyperlinks z.B von Anleitung zu FAQ etc</t>
  </si>
  <si>
    <t>Info</t>
  </si>
  <si>
    <t>Fenster fixiert</t>
  </si>
  <si>
    <t>FAQ Daten aktualisiert</t>
  </si>
  <si>
    <t>Zeilennummern drucken und importieren (möglicherweise schon früher importieren, ohne noch zu drucken)</t>
  </si>
  <si>
    <t>Entwicklungsschritte (Dateinamen mit Buchstaben) können später gelöscht werden.</t>
  </si>
  <si>
    <t>Formatierung Infoboxen ohne grauen Rand</t>
  </si>
  <si>
    <t>Prüfen der Formate  und Formeln im Summenblatt, adaption von "Abweichung"</t>
  </si>
  <si>
    <t>Zeilen Löschen zulassen - ist zugelassen, ist aber nicht möglich, Einfügen schon</t>
  </si>
  <si>
    <t>Wiederholungszeilen geprüft (Summenblatt, RE und PERS  gesamter Kopf)</t>
  </si>
  <si>
    <t>ABLASZ_7_h.xlsx</t>
  </si>
  <si>
    <t>zu
"Angaben"</t>
  </si>
  <si>
    <t>zu
FAQ</t>
  </si>
  <si>
    <t>Gutschrift zu Rechnung 1</t>
  </si>
  <si>
    <r>
      <t xml:space="preserve">LÖSUNG:  </t>
    </r>
    <r>
      <rPr>
        <sz val="10"/>
        <rFont val="Arial"/>
        <family val="2"/>
      </rPr>
      <t>Gutschriften sind als negative Zahlen zu erfassen (und werden daher sinngemäß als negative Kosten dargestellt).</t>
    </r>
  </si>
  <si>
    <t>Demo</t>
  </si>
  <si>
    <t>ABLASZ_7_i.xlsx</t>
  </si>
  <si>
    <t>Erfassung des Textes "UBS"</t>
  </si>
  <si>
    <t>EWS-Zahlungsantrag_ama überarbeitet (Logo, BIC, IBAN)</t>
  </si>
  <si>
    <t>Anleitung &gt;&lt; Angaben getauscht</t>
  </si>
  <si>
    <t>Importmöglichkeit an "aws"-Nomenklatur angepaßt (ABLASZ, ABRECHNUNGSTABELLEN, FORMBLATT)</t>
  </si>
  <si>
    <t>ABLASZ_7_1.xlsx</t>
  </si>
  <si>
    <t>Änderung Gültigkeitsprüfung Rechnungen (Leerzellen ignorieren leer)</t>
  </si>
  <si>
    <t>Ablasz_8_a.xlsx</t>
  </si>
  <si>
    <t>Kleinschrift bedeutet ab nun Entwicklungsversion</t>
  </si>
  <si>
    <t xml:space="preserve">Protrans neu einrichten </t>
  </si>
  <si>
    <t>Ablasz_8_b.xlsx</t>
  </si>
  <si>
    <t>Neue Logik zum Erkennen und Gültigkeit</t>
  </si>
  <si>
    <t>Personalkosten auf q erweitern</t>
  </si>
  <si>
    <t>EWS entfernen  (Anleitung, Logik, Hilfstexte,Zahlungsantrag)</t>
  </si>
  <si>
    <t>ABLASZ_8.xlsx</t>
  </si>
  <si>
    <t>nicht publiziert, auf Anfrage übermittelt</t>
  </si>
  <si>
    <t>ABLASZ_8_1.xlsx</t>
  </si>
  <si>
    <t xml:space="preserve">Anleitungstext neu </t>
  </si>
  <si>
    <t>Gültigkeiten angepasst</t>
  </si>
  <si>
    <t>ABLASZ_8_2.xlsx</t>
  </si>
  <si>
    <t>GAL implementiert</t>
  </si>
  <si>
    <t>GAL</t>
  </si>
  <si>
    <t>Gründen am Land</t>
  </si>
  <si>
    <t xml:space="preserve">Erfassen Sie im Register "Summenblatt" die Kostengliederung entsprechend der Anlage 2 (Kostenaufstellung) zum Förderungsvertrag (bzw. der letzten Abänderung zum Förderungsvertrag). </t>
  </si>
  <si>
    <t>Beginnen Sie mit der Spalte A  ("Pos. lt. FV") und tragen Sie dort die entsprechenden Daten lt. Beilage 2 ein (d1, i1, x1, etc ).
Bitte erfassen sie weiters die Bezeichnung sowie die "grundsätzlich förderbaren Kosten" lt. Förderungsvertrag in EUR (nicht in tEUR!).</t>
  </si>
  <si>
    <t xml:space="preserve">Sollten Sie zusätzliche Gliederungspunkte benötigen, die nicht im Förderungsvertrag vereinbart sind (z.B. zusätzlicher Projektmitarbeiter), dann vergeben Sie im Summenblatt einen neuen Code. </t>
  </si>
  <si>
    <t>Bitte verwenden Sie Zeitaufzeichnungstabellen, die im Downloadbereich vorbereitet wurden.</t>
  </si>
  <si>
    <t>Zur Überprüfung Ihrer Angaben werden benötigt:</t>
  </si>
  <si>
    <t>x) Als Deckblatt verwenden Sie bitte einen Ausdruck des Registers 
    "Angaben" (bitte ebenfalls unterfertigen).</t>
  </si>
  <si>
    <t>x) Die Rechnungen und geeignete Zahlungsnachweise.</t>
  </si>
  <si>
    <t>x) Sonstige Unterlagen gemäß Förderungsvertrag (z.B. Zwischen-/
    Endbericht, "Besondere Förderungsbedingungen " usw.)</t>
  </si>
  <si>
    <t>x) Die ausgefüllten und firmenmäßig gefertigten Abrechnungslisten 
   (d.h. Ausdrucke der Registerblätter 
   "Summenblatt" sowie 
   "Rechnungen" und/oder 
   "Personalkosten")</t>
  </si>
  <si>
    <t>x) Zum Nachweis des Bruttobezuges Kopien der Lohnkonten für
   die  entsprechende(n) Periode(n). Die elektronische Vorlage
   (z.B. als ".pdf") ist möglich.</t>
  </si>
  <si>
    <t xml:space="preserve">x) Zum Nachweis der Personalkosten (Produkt aus Stunden 
    und h-satz) geeignete Zeitaufzeichnungen. 
    Hierzu gibt es keine Formvorschriften. </t>
  </si>
  <si>
    <t>x) Zum Nachweis des Bruttobezuges Kopien der Lohnkonten für
    die  entsprechende(n) Periode(n). Die elektronische Vorlage
    (z.B. als ".pdf") ist möglich.</t>
  </si>
  <si>
    <t>x) Aus den Zeitaufzeichnungen hat jedenfalls hervorzugehen, 
    wer (Person), 
    was (BESCHREIBUNG DER TÄTIGKEIT), 
    wann (Beginn und Ende der Tätigkeit mit Datum und Uhrzeit)
    in welchem Umfang (Anzahl der Stunden) geleistet hat.</t>
  </si>
  <si>
    <t xml:space="preserve">       Bitte fügen Sie in die Zeitaufzeichnungen Zwischensummen / 
       Zusammenfassungen ein (die Stundenangaben, die Sie im 
       Register Personalkosten  erfaßt haben, müssen eindeutig
       nachvollziehbar sein) und übermitteln  Sie uns die Datei auch 
       im  "Excel-Dateiformat". </t>
  </si>
  <si>
    <t>Originalbelege werden nach Abschluß der Prüfung  an Sie retourniert.</t>
  </si>
  <si>
    <t>Weiterentwicklungen</t>
  </si>
  <si>
    <t>Druckbereiche werden als "print_area" bezeichnet, bei Namen Ausblednden ausnehmen (Servicemakro adaptiert)</t>
  </si>
  <si>
    <t>ABLASZ_8_3.xlsx</t>
  </si>
  <si>
    <t>Kit4Maktet implementiert (KIT)</t>
  </si>
  <si>
    <t>Falls Sie versehentlich die Formeln aus der Spalte "förderbare Kosten" gelöscht haben befindet sich im Tabellenkopf neben der Bezeichnung "Formel&gt;"  eine entsprechende "Reserveformel" als Kopiervorlage.</t>
  </si>
  <si>
    <t>x) Die ausgefüllten, firmenmäßig gefertigten und eingescannten 
     Abrechnungslisten  (d.h. Ausdrucke der Registerblätter 
     "Summenblatt" sowie  "Rechnungen" und/oder  "Personalkosten")</t>
  </si>
  <si>
    <t>nur für</t>
  </si>
  <si>
    <t>Förderstelle</t>
  </si>
  <si>
    <t>Bearbeitung</t>
  </si>
  <si>
    <t>durch die</t>
  </si>
  <si>
    <t>vor</t>
  </si>
  <si>
    <t>gesehen!</t>
  </si>
  <si>
    <t>2 Ergänzende Spalten rechts neben Pesonalkosten und Rechnung vorgesehen</t>
  </si>
  <si>
    <t>Hinweis: eine solche Vorgangsweise ist von uns zu genehmigen.
Bitte begründen Sie Abweichungen unbedingt bei der Einreichung der Abrechnung auf einer Beilage!</t>
  </si>
  <si>
    <t>Hinweis: eine Auflistung der Rechnungen nach Chronologie und/oder Position (b1, etc.) ist nicht erforderlich.</t>
  </si>
  <si>
    <t>Summenblatt: Zusammenfassung der Korrekturspalten</t>
  </si>
  <si>
    <t>ABLASZ_9.xlsx</t>
  </si>
  <si>
    <t>R</t>
  </si>
  <si>
    <t>Belegnummer ergänzt (ehemaliges Feld "Beginn der Arbeiten")</t>
  </si>
  <si>
    <t>Umbau der Tabellen der Gültigkeit auf "Datentabellen" mit mehr Inhalten (z.B Förderungsvertrag&lt;&gt;Genehmigungschreiben,..)</t>
  </si>
  <si>
    <t>HINWEIS: Bezeichnungen sind teilweise vertragsabhängig und können daher geringfügig abweichen!</t>
  </si>
  <si>
    <t>Reintegration der ELER Projekte (neue Anleitung)</t>
  </si>
  <si>
    <t>Spaltenüberschriften dynamisiert (Förderungsvertrag/Genehmigungsschreiben) Förderungskontrolle statt Kontrollabteilung</t>
  </si>
  <si>
    <t>Eingabeaufforderungen + Infofelder erweitert</t>
  </si>
  <si>
    <t>Gesamtabweichung in % auf Summenblatt</t>
  </si>
  <si>
    <t>Version wurde zu 9, da Importmarko in Kurt aufgrund der Belegnummern zu erweitern ist.</t>
  </si>
  <si>
    <t>ABLASZ_9_1.xlsx</t>
  </si>
  <si>
    <t>Formate in Anleitung (Personalkostenbereich) waren teilweise auf Schriftfarbe Rot duchgestrichen gestellt</t>
  </si>
  <si>
    <t>Botosaneanu in  die Tabelle KVK einbauen</t>
  </si>
  <si>
    <t>Austausch aws statt awsg (internetadressen und website)</t>
  </si>
  <si>
    <r>
      <t xml:space="preserve">Kosten
korrigiert
</t>
    </r>
    <r>
      <rPr>
        <sz val="8"/>
        <rFont val="Arial"/>
        <family val="2"/>
      </rPr>
      <t>(akutelle Abr.)</t>
    </r>
  </si>
  <si>
    <t>Formeln zu Summierung auf Summenblatt a) korrigiert auf aktuelle Abrechnung und b)erweitert auf gesamten Bereich</t>
  </si>
  <si>
    <t>ABLASZ_9_2.xlsx</t>
  </si>
  <si>
    <t>Implementierung von aplusB scale up (ABZ)</t>
  </si>
  <si>
    <t>Logik mit 2 Personalkostenarten, Anleitungstexte, AP-Zuordnungsmöglichkeit in freier Spalte</t>
  </si>
  <si>
    <t>ABZ</t>
  </si>
  <si>
    <t xml:space="preserve">1. Bitte füllen Sie zuerst das Registerblatt "Angaben" vollständig aus. 
   </t>
  </si>
  <si>
    <t xml:space="preserve">x) Zum Nachweis der Personalkosten (Produkt aus Stunden 
    und h-satz) die Zeitaufzeichnungen. 
    (wenn möglich bitte im Excel-Dateiformat ".xls(x)") </t>
  </si>
  <si>
    <t>ABLASZ_9_3.xlsx</t>
  </si>
  <si>
    <t>Vorbereitungsversion als Basis für (Pre)Seed-Abrechnungen</t>
  </si>
  <si>
    <t>ELER-Erweitern (Call, Beschriftungsvarianten zusammenfassen)</t>
  </si>
  <si>
    <t>Standardfilter einbauen und ermöglchen</t>
  </si>
  <si>
    <t>Vereinfachen von Zeilen einfügen und löschen</t>
  </si>
  <si>
    <t>Einbau einer Beurteilungsspalte im ausgeblendenten Bereich</t>
  </si>
  <si>
    <t>Ausblick</t>
  </si>
  <si>
    <t>ama text</t>
  </si>
  <si>
    <t>check Name "ama_text":</t>
  </si>
  <si>
    <r>
      <t>Stunden-
satz</t>
    </r>
    <r>
      <rPr>
        <sz val="6"/>
        <rFont val="Arial"/>
        <family val="2"/>
      </rPr>
      <t xml:space="preserve">
Korr.auf</t>
    </r>
    <r>
      <rPr>
        <sz val="8"/>
        <rFont val="Arial"/>
        <family val="2"/>
      </rPr>
      <t xml:space="preserve">/
</t>
    </r>
    <r>
      <rPr>
        <sz val="6"/>
        <rFont val="Arial"/>
        <family val="2"/>
      </rPr>
      <t>FIX lt. FV/GS</t>
    </r>
  </si>
  <si>
    <t>ABLASZ_10.xlsx</t>
  </si>
  <si>
    <t>Auswahl ganzer Zeilen im Blatt Rechnungen und Personalkosten ermöglichen (Zellschutz rechts aufgehoben)</t>
  </si>
  <si>
    <t>Spalte für Kontrollziffer in Tabelle Rechnungen rechts ergänzt (Personalk. Kommen nicht vor, Änderungsaufwand für Zusammenfassung minimiert)</t>
  </si>
  <si>
    <t>Kommentarspalte in Rechnungen und Persoanlkoste auf "Zeilenumbruch" und "Pkt. 8"  gesetzt</t>
  </si>
  <si>
    <t>Standardfilter in Tabelle Rechnungen gesetzt</t>
  </si>
  <si>
    <t>p1</t>
  </si>
  <si>
    <t>PSI</t>
  </si>
  <si>
    <t>PSL</t>
  </si>
  <si>
    <t>SZI</t>
  </si>
  <si>
    <t>SZL</t>
  </si>
  <si>
    <t>Preseed IKT</t>
  </si>
  <si>
    <t>Begründung 
für die Korrektur</t>
  </si>
  <si>
    <t>SEF text</t>
  </si>
  <si>
    <t>check Name "SEF_text":</t>
  </si>
  <si>
    <t>C</t>
  </si>
  <si>
    <t>Anpassungen für SEF-Menü (automatisches Analysieren der Daten)</t>
  </si>
  <si>
    <t>Rechnungen: Spalten rechts ergänzt (für +/- und Begründung, C für Auswahl, R für Rückfragen und Rückfragen (für Text der Rückfrage)</t>
  </si>
  <si>
    <t>to do</t>
  </si>
  <si>
    <t>Anpasssung des Blattschutzes an die neuen Spalten in Rechnungen</t>
  </si>
  <si>
    <t>Summenblatt: FB_SUM_Anzahl_Gliederungspunkte (A4): zählt die Anzahl der Gliederungspunkte (zum Erstellen der Zusammenfassung)</t>
  </si>
  <si>
    <t xml:space="preserve">Rechnungen: RE_Anzahl_Nfb_Zeilen_ungleich_Null (o1): Zählt die vorgenommenen Korrekturen </t>
  </si>
  <si>
    <t>Rechnungen: FB_RE_R_Anzahl_der_z (R1): Zählt die Zeilen, die "z" in der Spalte aufweisen (dient zum Erstellen der Zusammenfassung)</t>
  </si>
  <si>
    <t>Entfernen der ausgeschiedenen Programme Komiverkehr und UBS (Umreihung der Anleitungstexte)</t>
  </si>
  <si>
    <t>Gutschriften bzw. Einnahmen sind als negative Zahlen zu erfassen (und werden daher sinngemäß als negative Kosten dargestellt).</t>
  </si>
  <si>
    <t>FAQ
   Vorschläge zur Lösung komplexer Fragestellungen.</t>
  </si>
  <si>
    <t>Summenblatt
   Gegenüberstellung der genehmigten und der eingereichten Kosten
   (Soll-Ist-Vergleich)</t>
  </si>
  <si>
    <t>Es ist vorgesehen, dass für Ihr Projekt bestimmte Kostenkategorien bereits vorgegeben sind. Bitte beachten Sie diese und führen Sie Änderungen nur nach Rücksprache mit uns durch.</t>
  </si>
  <si>
    <t>Hinweis: eine solche Vorgangsweise ist von uns VORHER zu genehmigen.
Bitte begründen Sie Abweichungen unbedingt bei der Einreichung der Abrechnung auf einer Beilage!</t>
  </si>
  <si>
    <t>Eine "Korrektur" der Berechnungsformel durch Sie hat keinen Einfluß auf das Kontrollergebnis, da von uns nur die Daten, nicht aber die Formelergebnisse weiterbearbeitet werden.
Zur Erfassung der Belegnummer ist die Spalte "N" vorgesehen.</t>
  </si>
  <si>
    <t xml:space="preserve">x) Die entsprechende Datei im MS-Excel-Dateiformat
    (per Datenträger, eMail oder aws-Fördermanager).
    Dateiname bitte: "ABLASZ_Vertragsnummer_beliebige Zeichen"
</t>
  </si>
  <si>
    <t>Bitte übermitteln Sie die Unterlagen sinnvoll gereiht (idealerweise entsprechend der Auflistung auf den Abrechnungslisten) und in einer geeigneten Mappe zusammengefaßt.</t>
  </si>
  <si>
    <t xml:space="preserve">Der Druckbereich der Registerblätter wird automatisch ermittelt. Falls Sie Veränderungen des Druckbereiches vornehmen, geht diese Funkton verloren.
</t>
  </si>
  <si>
    <t>ANSPRECHPARTNER für Ihre Abrechnung ist:</t>
  </si>
  <si>
    <t>ANSPRECHPARTNER  für Ihre Abrechnung sind:</t>
  </si>
  <si>
    <t>In Spalte B ("Gegenstand der Rechnung") tragen Sie bitte eine sinnvolle, anhand des Beleges nachvollziehbare Bezeichnung ein.
Eine ledigliche Wiederholung der Bezeichnung der Gliederungsposition ist nicht ausreichend.</t>
  </si>
  <si>
    <t>Sie können zwischen Zeile 10 und der mit "Ende des Auswertungsbereiches" gekennzeichneten Zeile (Ausgangswert: Zeile 1000) beliebig viele - jedoch immer nur ganze -  Zeilen einfügen. Markieren Sie bitte zum Einfügen die Zeilennummer links.</t>
  </si>
  <si>
    <t>Die Formel zur Berechnung der förderbaren Kosten ist dann entsprechend zu ergänzen (z.B durch "Ziehen" der Formel aus der oben angrenzenden Zelle).</t>
  </si>
  <si>
    <t>Variablisierung der Texte mit Hilfe der Gültigkeitstabelle (erste Zeile der Aktionstabelle gibt den Text aus, der in den Feldern erscheint)</t>
  </si>
  <si>
    <t>lfd. Nr. der Abrechnung (ohne Punkt):</t>
  </si>
  <si>
    <t xml:space="preserve"> Vorest nur für den Bereich der zusätzlichen Informationen (siehe Rechnungszusammenstellung) auf der Abrechnung.</t>
  </si>
  <si>
    <t>Bezeichnung:</t>
  </si>
  <si>
    <t>Umstellungen auf: Meilensteinnummer, Bezeichnung statt Abrechnung Benennung der Abrechnung selbst</t>
  </si>
  <si>
    <t>Bereich "Beginn der Arbeiten" aus dem Gültigkeisbereich entfernt</t>
  </si>
  <si>
    <t>Arbeits- paketnr.</t>
  </si>
  <si>
    <t>nicht relevant</t>
  </si>
  <si>
    <t>Rechnungs-nummer</t>
  </si>
  <si>
    <t>&lt;&lt; Vertragskennung lt. "Angabe" (als Schlüsselfeld für die weiteren Aktionen)</t>
  </si>
  <si>
    <t>Spaltenanzahl der Aktionstabelle (manuell zu erfassen), Name: FB_HELP_Aktionstabelle_Spalten</t>
  </si>
  <si>
    <t>Eine "Korrektur" der Berechnungsformel durch Sie hat keinen Einfluß auf das Kontrollergebnis, da von uns nur die Daten, nicht aber die Formelergebnisse weiterbearbeitet werden. Zur Zuweisung der Kosten zu Arbeitspakten ist die Spalte "N" vorgesehen.</t>
  </si>
  <si>
    <t>Wenn Sie Zeilen löschen möchten (es ist nur das Löschen GANZER ZEILEN zulässig), markieren Sie bitte die Zeilennummer links und wählen Sie den Befehl "Blattzeilen löschen".</t>
  </si>
  <si>
    <t xml:space="preserve">    Personalkosten</t>
  </si>
  <si>
    <t>Anleitung zur Erstellung des Kostennachweises</t>
  </si>
  <si>
    <t xml:space="preserve">Sollten im Zuge der Erstellung Ihres Kostennachweises Probleme oder Unklarheiten auftreten, setzen Sie sich bitte mit uns in Verbindung, 
BEVOR Sie die Unterlagen an uns übermitteln. </t>
  </si>
  <si>
    <t>ANSPRECHPARTNER  für Ihren Kostennachweis ist:</t>
  </si>
  <si>
    <t xml:space="preserve">der/die Ihnen bekannte         </t>
  </si>
  <si>
    <t>Projektbetreuer/in</t>
  </si>
  <si>
    <t>Diese Datei wurde erstellt in: MS EXCEL 2010</t>
  </si>
  <si>
    <t>Anleitung
   Anleitung zur Erstellung des Kostennachweises</t>
  </si>
  <si>
    <t>Angaben 
   Allgemeine Angaben zu Ihrem Kostennachweis</t>
  </si>
  <si>
    <t xml:space="preserve">   Personalaufwendungen werden ebenso auf dem Register "Rechnungen"
   erfasst.</t>
  </si>
  <si>
    <t>Hinweise und Hilfestellungen:</t>
  </si>
  <si>
    <t>Die Berechnung der Summen erfolgt automatisch aus Ihren Angaben auf dem Registerblatt "Rechnungen".</t>
  </si>
  <si>
    <t>Die Bezeichnungen der Tabelle ergeben sich aus den Einträgen, die Sie auf dem Register "Angaben" vornehmen.</t>
  </si>
  <si>
    <t>Sie dürfen auf diesem Registerblatt keine Zeilen einfügen und auch keine Zeilen löschen.</t>
  </si>
  <si>
    <t>Bitte fügen Sie auch keine Zellen oder Zellblöcke ein.</t>
  </si>
  <si>
    <t>Bitte verzichten Sie in der Spalte C ("Lieferant/Zahlungsempf.") darauf, die Einträge mit "Fa." oder "Firma" zu beginnen.</t>
  </si>
  <si>
    <t>Für Betragsänderungen (z.B. Herausnahme von nicht förderbaren Rechnungsteilen)  ist die Spalte „Korrekturen netto“ vorgesehen. Hier eingetragene Werte werden automatisch vom Betrag in der Spalte „förderbare Kosten“ abgezogen.</t>
  </si>
  <si>
    <t>Eine "Korrektur" der Berechnungsformel durch Sie hat keinen Einfluss auf das Kontrollergebnis, da von uns nur die Daten, nicht aber die Formelergebnisse weiterbearbeitet werden.</t>
  </si>
  <si>
    <t>Als Personalkosten "p1" sind die Kosten für die "Teammitglieder" abzurechnen, die nicht zum Kreis der aktuellen oder zukünftigen Eigentümer des Start-Ups zählen.
Für Bezüge von GründerInnen ist die Kategorie "b1" vorgesehen.</t>
  </si>
  <si>
    <t>Für Teammitglieder, die Ihre Leistungen in Form von Rechnungen, Honorarnoten usw. der Förderungsnehmerin verrechnen (Werkvertrag, freelancer,..) sind die Rechnungs- und Zahlungsdaten zu erfassen.</t>
  </si>
  <si>
    <t xml:space="preserve">    (per eMail oder aws-Fördermanager).
    Bitte vergeben sie folgenden Dateinamen:
</t>
  </si>
  <si>
    <t xml:space="preserve">   Details zu den Anforderungen an die Belege entnehmen Sie bitte
   dem erwähnten Anforderungsschreiben.</t>
  </si>
  <si>
    <t>x) Bitte verwenden Sie diese Datei für alle Kostennachweise 
   inkl.  der Endabrechnung zu Ihrem Projekt. Setzen Sie die 
   Einträge nach Übermittlung eines Kostennachweises einfach
   fort. Wir empfehlen dabei den Dateinamen zu ändern und</t>
  </si>
  <si>
    <t xml:space="preserve">   in einer Zeile des Registers "Rechnungen" einen entsprechenden 
   Vermerk anzubringen (z.B. "neu für Meilenstein 3"…).
   Die Aufstellung enthält somit immer die gesamten bisher
   angefallenen Kosten.</t>
  </si>
  <si>
    <t xml:space="preserve">    Passen Sie bitte die entsprechenden Felder auf dem Register
    "Angaben" an (z.B. Datum des Kostennachweises, Meilenstein ..).</t>
  </si>
  <si>
    <t>Ein sinnvoll aufbereiteter Kostennachweis beschleunigt die Überprüfung und hat somit direkte Auswirkung auf die Auszahlung der Mittel.</t>
  </si>
  <si>
    <t>Sie erhalten von uns nach Eingang eines Nachweises eine Bestätigung (nach Möglichkeit per eMail, Empfänger gemäß Register "Angaben").</t>
  </si>
  <si>
    <t>Vor Auszahlung der Förderungsgelder erhalten Sie ein Zahlungsaviso mit einer Aufstellung der abgerechneten, anerkannten und nicht anerkannten Kosten (im Rahmen des finalen Kostennachweises).</t>
  </si>
  <si>
    <t xml:space="preserve">Der Druckbereich der Registerblätter wird automatisch ermittelt. Falls Sie Veränderungen des Druckbereiches vornehmen, geht diese Funktion verloren.
</t>
  </si>
  <si>
    <t>Wenn Sie Daten in den Kostennachweis kopieren, stellen Sie sicher, dass Sie nur die ZELLINHALTE (Einfügeoptionen/WERTE) einfügen.</t>
  </si>
  <si>
    <t>In den orangen Zellen sind Informationen hinterlegt, die für das Ausfüllen der jeweiligen Spalten bzw. Zeilen von Bedeutung sind. Diese Informationen werden sichtbar, wenn Sie den Mauszeiger über die Zelle bewegen.</t>
  </si>
  <si>
    <t>Die Angaben sind vollständig, wenn keine gelb unterlegten Zellen sichtbar sind.</t>
  </si>
  <si>
    <t>Stehen diese Personen in einem Dienstverhältnis zur Förderungsnehmerin (Angestellte, Arbeiter, freie Dienstnehmer,..) sind monatlich der Bruttobezug und, in einer weiteren Zeile, die Summe der Dienstgeberabgaben laut Lohnkonto zu erfassen.</t>
  </si>
  <si>
    <t>Leistungen von Personen, die nicht dem "Team" zuzurechnen sind (z.B. Steuerberater, Rechtsanwalt, ..) sind Drittleistungen, fallen somit in die Kategorie "Sonstige Kosten" ("s1") und sind anhand der Rechnungs- und Zahlungsdaten nachzuweisen.</t>
  </si>
  <si>
    <t>Details zur Erfassung der Bezüge für Gründerinnen und Gründer unter der Kategorie "b1"  entnehmen Sie bitte dem "Leitfaden zum Kostennachweis".
WICHTIG: Anerkannt werden nur Bezüge, dieTATSÄCHLICH BEZAHLT wurden.</t>
  </si>
  <si>
    <t>Nachweis bis zu Meilenstein (ohne Punkt):</t>
  </si>
  <si>
    <t>Die folgenden Angaben dienen zur eindeutigen Zuordnung Ihrer Unterlagen. 
Die Angaben sind vollständig, wenn keine hellgelb unterlegten Zellen sichtbar sind. 
Sie bewegen sich am einfachsten mit den "Pfeil-Tasten" durch das Formular.</t>
  </si>
  <si>
    <r>
      <rPr>
        <b/>
        <sz val="10"/>
        <rFont val="Arial"/>
        <family val="2"/>
      </rPr>
      <t xml:space="preserve">FRAGESTELLUNG: </t>
    </r>
    <r>
      <rPr>
        <sz val="10"/>
        <rFont val="Arial"/>
        <family val="2"/>
      </rPr>
      <t>Eine Rechnung wird mit mehr als einer Zahlung beglichen.</t>
    </r>
  </si>
  <si>
    <r>
      <rPr>
        <b/>
        <sz val="10"/>
        <rFont val="Arial"/>
        <family val="2"/>
      </rPr>
      <t xml:space="preserve">FRAGESTELLUNG: </t>
    </r>
    <r>
      <rPr>
        <sz val="10"/>
        <rFont val="Arial"/>
        <family val="2"/>
      </rPr>
      <t xml:space="preserve">Eine Rechnung enthält Posten, die dem geförderten Projekt nicht zugerechnet werden dürfen  (z.B. private Anschaffungen i.d.H.v. EUR 20,-).
</t>
    </r>
  </si>
  <si>
    <r>
      <rPr>
        <b/>
        <sz val="10"/>
        <rFont val="Arial"/>
        <family val="2"/>
      </rPr>
      <t xml:space="preserve">FRAGESTELLUNG: </t>
    </r>
    <r>
      <rPr>
        <sz val="10"/>
        <rFont val="Arial"/>
        <family val="2"/>
      </rPr>
      <t>Erfassung einer Gutschrift</t>
    </r>
  </si>
  <si>
    <r>
      <rPr>
        <b/>
        <sz val="10"/>
        <rFont val="Arial"/>
        <family val="2"/>
      </rPr>
      <t xml:space="preserve">FRAGESTELLUNG: </t>
    </r>
    <r>
      <rPr>
        <sz val="10"/>
        <rFont val="Arial"/>
        <family val="2"/>
      </rPr>
      <t>Korrektes Einfügen von kopierten Inhalten</t>
    </r>
  </si>
  <si>
    <t>Kostennachweis statt Abrechnung (Bezeichnungen, Felder usw)</t>
  </si>
  <si>
    <t>Summenblatt: Nicht benötigte Spaltenköpfe erhalten die Bezeichnung "keine Eingaben vorgesehen"</t>
  </si>
  <si>
    <t>Anleitung für SEED neu erstellt (Team), keien eignen PreSeedspalte</t>
  </si>
  <si>
    <t>Kenntnisnahme der Anleitung auf dem Blatt Anleitung (vorerst nicht)</t>
  </si>
  <si>
    <t>Für SEF: Summenblattspatpen DEH ausblenden, Personalkosten very hidden</t>
  </si>
  <si>
    <t>Kenntnisnahme der FAQ abfragen? (vorerst nicht)</t>
  </si>
  <si>
    <r>
      <rPr>
        <b/>
        <sz val="10"/>
        <rFont val="Arial"/>
        <family val="2"/>
      </rPr>
      <t xml:space="preserve">FRAGESTELLUNG: </t>
    </r>
    <r>
      <rPr>
        <sz val="10"/>
        <rFont val="Arial"/>
        <family val="2"/>
      </rPr>
      <t xml:space="preserve">Es werden mehr als eine Rechnung mit einer Zahlung beglichen.
</t>
    </r>
  </si>
  <si>
    <r>
      <t xml:space="preserve">LÖSUNG:  </t>
    </r>
    <r>
      <rPr>
        <sz val="10"/>
        <rFont val="Arial"/>
        <family val="2"/>
      </rPr>
      <t>Inhalte sind - abhängig von Ihrer Excel-Version -  mit der Einfügeoption Werte oder mit Inhalte einfügen, Auswahl "Werte" einzufügen</t>
    </r>
  </si>
  <si>
    <t>Hersteller</t>
  </si>
  <si>
    <r>
      <t xml:space="preserve">LÖSUNG: </t>
    </r>
    <r>
      <rPr>
        <sz val="12"/>
        <rFont val="Arial"/>
        <family val="2"/>
      </rPr>
      <t xml:space="preserve"> </t>
    </r>
    <r>
      <rPr>
        <sz val="10"/>
        <rFont val="Arial"/>
        <family val="2"/>
      </rPr>
      <t>Rechnungs- und Zahlungswerte sind entsprechend zu erfassen, die AfA, die außerhalb der Projektfrist liegt, ist in der Spalte "Korrekturen netto" anzuführen</t>
    </r>
  </si>
  <si>
    <t>Testgerät ND 5 Jahre
 afa 24 Monate</t>
  </si>
  <si>
    <r>
      <rPr>
        <sz val="12"/>
        <rFont val="Arial"/>
        <family val="2"/>
      </rPr>
      <t xml:space="preserve">                 </t>
    </r>
    <r>
      <rPr>
        <sz val="10"/>
        <rFont val="Arial"/>
        <family val="2"/>
      </rPr>
      <t>Bitte geben Sie die Grunddaten zu Ihrer Afa-Berechnung in der Spalte "Gegenstand der Rechnung" an</t>
    </r>
  </si>
  <si>
    <t>ABLASZ_10_1.xlsx</t>
  </si>
  <si>
    <t>Fehler Summenblatt - teilweise Zellschutz und Formel nicht vollständig</t>
  </si>
  <si>
    <t>ABLASZ_10_2.xlsx</t>
  </si>
  <si>
    <t>Angaben: Bei SEF Endabrechungen wird ein Satz betreffend Doppelförderung aufgenommen</t>
  </si>
  <si>
    <t>Druckbereich Angaben korrigiert (ohne INFO)</t>
  </si>
  <si>
    <t>Angaben: "Finaler Kostennachweis statt Endabrechnung" bei SEF Texten</t>
  </si>
  <si>
    <t>ABLASZ_10_3.xlsx</t>
  </si>
  <si>
    <t>Rosner statt Jop für GAL</t>
  </si>
  <si>
    <t>Preseed-Anleitung auf Spalte r gesetzt</t>
  </si>
  <si>
    <t>ABLASZ_10_4.xlsx</t>
  </si>
  <si>
    <t>Podlesnig aus den GAL, Jop aus EWS entnehmen</t>
  </si>
  <si>
    <t>*) die genannte Person entspricht der Auskunfstperson gem. 6.5.3 der Richtlinie</t>
  </si>
  <si>
    <t>Anpassungen Textblock (über Gültigkeit)</t>
  </si>
  <si>
    <t>Belegaufstellung</t>
  </si>
  <si>
    <t>Anpassungen Bezeichnung auf Angaben (über Gültigkeit)</t>
  </si>
  <si>
    <t>Anpassungen Bezeichnung auf Summenblatt (über Gültigkeit)</t>
  </si>
  <si>
    <t>Einbau der anderen WTZZ Nummernkreise</t>
  </si>
  <si>
    <t>Spalte 15</t>
  </si>
  <si>
    <t>FB_Help_Bezeichnung_Bezeichnung_SUM</t>
  </si>
  <si>
    <t>Spalte 11</t>
  </si>
  <si>
    <t>Spalte 12</t>
  </si>
  <si>
    <t>Spalte 13</t>
  </si>
  <si>
    <t>Spalte 14</t>
  </si>
  <si>
    <t>FB_Help_Bezeichnung_Bezeichnung_EA</t>
  </si>
  <si>
    <t>FB_Help_Bezeichnung_Auskunftsperson</t>
  </si>
  <si>
    <t>FB_Help_Bezeichnung_Rechnung_SplateN</t>
  </si>
  <si>
    <t>FB_Help_Meilenstein_or_laufend</t>
  </si>
  <si>
    <t>FB_Help_Endabrechnung_vs_finaler_Kostennachweis</t>
  </si>
  <si>
    <t>Spalte 16</t>
  </si>
  <si>
    <t>Endabrechnung</t>
  </si>
  <si>
    <t>finaler Kostennachweis</t>
  </si>
  <si>
    <t>(A6 durch Kontroll-</t>
  </si>
  <si>
    <t>feld auf Angaben</t>
  </si>
  <si>
    <t>gesteuert)</t>
  </si>
  <si>
    <t>Spalte 17</t>
  </si>
  <si>
    <t>keine Teil-abrechnungen vorgesehen</t>
  </si>
  <si>
    <t>Keine Eingaben vorgesehen</t>
  </si>
  <si>
    <t>Anpassungen in den Beschriftungen des Summenblattes und des Rechnungsblattes</t>
  </si>
  <si>
    <t>Einbau der Änderungswünsche der Programmverantwortlichen</t>
  </si>
  <si>
    <t>Weber:</t>
  </si>
  <si>
    <t>Textänderung bei Person (ok)</t>
  </si>
  <si>
    <t>*) die  Person entspricht der Auskunfstperson gemäß Vertrag.</t>
  </si>
  <si>
    <t>Textänderung in den Infoboxen</t>
  </si>
  <si>
    <t>Ausblenden der Spalte K auf dem Rechnungsblatt (als Voreinstellung )</t>
  </si>
  <si>
    <t xml:space="preserve"> Bezeichnung der Abrechnung ausblenden (geht nicht, Alternative: Voreinstellung - bedingtes Format auf weiß, solange Formular leer ist)</t>
  </si>
  <si>
    <t>Steindl-köck</t>
  </si>
  <si>
    <t>Kostenarten Voreinstellung, Ausblenden von FAQ und Personakosten</t>
  </si>
  <si>
    <t>Einbau WTZZ in Gültigkeit</t>
  </si>
  <si>
    <t>SEF bekommt eingenes Summenblatt (für Seed und Preseed) und WTZZ (gemeinsam) - Bezeichnung: Zusammenfassung</t>
  </si>
  <si>
    <t>Kopie von Summenblatt &gt; umbenennen &gt; alle Namen daraus entfernen bzw. anpassen</t>
  </si>
  <si>
    <t>D:</t>
  </si>
  <si>
    <t>Löschung von unbekannten Namen (teschnisch vergeben?)</t>
  </si>
  <si>
    <t>Überflüssige Spalten entfernen/ neue Spalten bezeichnen (Gemeinkosten)</t>
  </si>
  <si>
    <t>Formeln anpassen bzw. neu erstellen</t>
  </si>
  <si>
    <t>SUM=1; ZUS=2</t>
  </si>
  <si>
    <t>Verzweigung beim Einlesen der Gliederung (Summenblatt oder Zusammenfassung)</t>
  </si>
  <si>
    <t>Zusammenfassung
   Darstellung der realisierten Kosten</t>
  </si>
  <si>
    <t>2. Einträge im Register "Zusammenfassung"</t>
  </si>
  <si>
    <t>Auf dem Register "Zusammenfassung" ist grundsätzlich die Kostengliederung entsprechend der Beilage zum Förderungsvertrag zu erfassen.</t>
  </si>
  <si>
    <t>Für die automatische Summenbildung im Register "Zusammenfassung" werden nur diejenigen Zeilen berücksichtigt, die einen Eintrag in der
Spalte A "Pos. lt. FV" aufweisen.</t>
  </si>
  <si>
    <t>Auf diesem Blatt werden Rechnungen und Zahlungen aufgelistet und einander eindeutig zugeordnet. Die daraus errechneten Kosten sind den Positionen der "Zusammenfassung" zuzuweisen.</t>
  </si>
  <si>
    <t>Spalte 18</t>
  </si>
  <si>
    <t>Spalte 19</t>
  </si>
  <si>
    <t>FB_Help_Gemeinkosten_vorgesehen</t>
  </si>
  <si>
    <t>0=nein</t>
  </si>
  <si>
    <t>1=ja</t>
  </si>
  <si>
    <t>Abgerechnet 
gesamt
(in EUR)</t>
  </si>
  <si>
    <t>FB_Help_Zusammenfassung_Spaltenbez</t>
  </si>
  <si>
    <t>Es ist vorgesehen, dass für Ihr Projekt die Kostenkategorien bereits vorgegeben sind. Bitte beachten Sie diese und führen Sie Änderungen nur nach Rücksprache mit uns durch.</t>
  </si>
  <si>
    <t>Nicht nachvollziehbare Unterlagen/Dateien werden mit der Bitte um Neuvorlage an Sie retourniert.</t>
  </si>
  <si>
    <t>nur zur Ansicht</t>
  </si>
  <si>
    <t>durch die Förderstelle</t>
  </si>
  <si>
    <t>vor gesehen!</t>
  </si>
  <si>
    <t xml:space="preserve"> -------------------------------(hier ausblenden)-----------------------------</t>
  </si>
  <si>
    <t>Kosten
korrigiert
(inkl. GK.)</t>
  </si>
  <si>
    <t>E:</t>
  </si>
  <si>
    <t>Entwicklungsende (Währungsspalte korrigiert, Gemeinkosten in Zus. Ergänzt, Anleitungen vollständig</t>
  </si>
  <si>
    <t>Fortsetzung der Vereinfachung der Formeln zur Benennung usw</t>
  </si>
  <si>
    <t>ABLASZ_11.xlsx</t>
  </si>
  <si>
    <t>Die oben beschriebnen Entwicklungen werden als Version 11 veröffentlicht, da aufgrund sich die Verarbeitung im SEF Menü ändert</t>
  </si>
  <si>
    <t>Spalte 20</t>
  </si>
  <si>
    <t>ABLASZ_11_1.xlsx</t>
  </si>
  <si>
    <t>Anpassung ProtZeit- für Anforderungsschreiben</t>
  </si>
  <si>
    <t>Anleitungen erweitern</t>
  </si>
  <si>
    <t>x) Bei der Endabrechnung (=finaler Kostennachweis): 
    Die ausgefüllten, firmenmäßig gefertigten
    und eingescannten Nachweislisten  (d.h. Ausdrucke der 
    Registerblätter "Zusammenfassung", "Rechnungen" und
    "Angaben")</t>
  </si>
  <si>
    <t>x) Belege (Rechnungen, Zahlungsnachweise, Kontoauszüge, eventuell
    sonstige Unterlagen) werden von uns entsprechend internen
    Vorgaben separat angefordert (per eMail oder aws-
    Fördermanager). 
    Bitte nicht vorab zusenden.</t>
  </si>
  <si>
    <t>a) Korrektur der Unklaheiten gemäß eMail Weber</t>
  </si>
  <si>
    <t>IXS</t>
  </si>
  <si>
    <t>IXL</t>
  </si>
  <si>
    <t>Korrektur 
+/-
(Abzug positiv)</t>
  </si>
  <si>
    <t xml:space="preserve">1. Bitte füllen Sie zuerst das Registerblatt "Angaben" vollständig aus. 
    </t>
  </si>
  <si>
    <t>Bitte begründen Sie Abweichungen unbedingt im Zwischen- bzw. Endbericht.</t>
  </si>
  <si>
    <t>Sie dürfen weder Zeilen einfügen noch Zeilen löschen.
Bitte fügen Sie auch keine Zellen oder Zellblöcke ein.</t>
  </si>
  <si>
    <t>x) Zum Nachweis der Personalkosten (Produkt aus Stunden 
    und h-satz) die vorgegebenen Zeitaufzeichnungen. 
    (Bitte Dateien im Excel-Dateiformat ".xls(x)") .
    Beide Unterlagen werden von uns im Rahmen der
    Prüfung angefordert.</t>
  </si>
  <si>
    <t xml:space="preserve">    x) für Sie die Aufbereitung und
    x) und für uns die Prüfung
    effizienter (z.B. "Zeitaufzeichnung_2018_Name.xlsx")</t>
  </si>
  <si>
    <t>Bitte übermitteln Sie die Unterlagen und Dateien sinnvoll bezeichnet.</t>
  </si>
  <si>
    <t>Überprüfung und hat somit direkte Auswirkung auf die Auszahlung der Mittel.</t>
  </si>
  <si>
    <t>Anpassungen für Zusammenfassung</t>
  </si>
  <si>
    <t>Vers d</t>
  </si>
  <si>
    <t xml:space="preserve">Ein fixer Stundensatz wird laut Planung nur bei nicht angestellten Personen (Geschäftsführer, Gesellschafter,..) die keine Drittleister sind, anerkannt. In diesem Fall ist der vereinbarte Stundensatz in der Spalte L ("Stundensatz Korr.auf/FIX lt. FV") zu erfassen. </t>
  </si>
  <si>
    <t>b für Integratione Impulse:</t>
  </si>
  <si>
    <t>Personalkosten auswertbar machen (Namen und Zählfunktionen auf Persoanlkostenblatt einbauen (Prüfung der Formel in Rechnung a6…"FB_RE_Anzahl_Zeilen")</t>
  </si>
  <si>
    <t>Anpassung SEF Menü - für Anforderungsschreiben (Verzweigung in seed alt und seed neu - ab Version 11)</t>
  </si>
  <si>
    <t>Rechnungszusammenstellung</t>
  </si>
  <si>
    <t xml:space="preserve"> </t>
  </si>
  <si>
    <t>Spalte 21</t>
  </si>
  <si>
    <t>Rückfragen
 ("z" &gt;nur für Zusammenfassung)</t>
  </si>
  <si>
    <r>
      <t xml:space="preserve">Korrektur 
+/-
</t>
    </r>
    <r>
      <rPr>
        <sz val="8"/>
        <rFont val="Arial"/>
        <family val="2"/>
      </rPr>
      <t>(Abzug = positiv)</t>
    </r>
  </si>
  <si>
    <t>Rückfragen
("z" &gt; für Zusammenfassung)</t>
  </si>
  <si>
    <t>Gültigkeiten abstimmen , Bezeichnungen anpassen</t>
  </si>
  <si>
    <t>Version f</t>
  </si>
  <si>
    <t>Mindeskosten für Impulse</t>
  </si>
  <si>
    <t>Spalte 22</t>
  </si>
  <si>
    <t>Spalte 23</t>
  </si>
  <si>
    <t>1: Mindstwert nicht erreicht - Formatierung in rot</t>
  </si>
  <si>
    <t>0: Mindstwert erreicht - Formatierung Standard</t>
  </si>
  <si>
    <t>Spalte 24</t>
  </si>
  <si>
    <t>1: muss ausgefüllt werden, wenn nicht gelber Hintegrund</t>
  </si>
  <si>
    <t>0: muss Nicht ausgefüllt werden, Hintegrund neutral</t>
  </si>
  <si>
    <t>Version g</t>
  </si>
  <si>
    <t>Verion h</t>
  </si>
  <si>
    <t>Formatanpassungen im Summenblatt entsprechend der Spaltenbeschriftung in "Abrechnungen bisher"</t>
  </si>
  <si>
    <t>Änderungen werden als Version 12 veröffentlicht, das zwar nicht KURT aber das SEF Makro differnziert</t>
  </si>
  <si>
    <t>Anpassung Text Impulse bei Nichterreichung des Grenzwertes (50 bzw. 70 %)</t>
  </si>
  <si>
    <t>Version i</t>
  </si>
  <si>
    <t>Ergänzungen und Änderungen lt email Waltraud und Karo v. 10.9.2019</t>
  </si>
  <si>
    <t>Beginnen Sie mit der Spalte A  ("Pos. lt. FV") und tragen Sie dort die entsprechenden Daten ein (p1, d1, s1, x1, etc ).
Bitte erfassen sie weiters die Bezeichnung sowie die "grundsätzlich förderbaren Kosten" lt. Förderungsvertrag/-anbot in EUR (nicht in tEUR!).</t>
  </si>
  <si>
    <t>Auf diesem Blatt werden Rechnungen und Zahlungen aufgelistet und einander eindeutig zugeordnet. Die daraus errechneten Kosten sind den Positionen des Förderungsvertrages/-anbotes zuzuweisen.</t>
  </si>
  <si>
    <t xml:space="preserve">Erfassen Sie im Register "Summenblatt" die Kostengliederung entsprechend der Beilage zum Förderungsvertrag -anbot (bzw. der letzten Abänderung zum Förderungsvertrag/ -anbot). </t>
  </si>
  <si>
    <t xml:space="preserve">Die Anerkennbarkeit der Kosten ergibt sich primär aus dem Förderungsvertrag/ -anbot und den jeweiligen Richtlinien. </t>
  </si>
  <si>
    <t>Führen Sie somit bitte sämtliche Kosten an, die dem Projekt zuzurechnen sind. 
Die Abrechnungsdatei ist vom Projektstart bis zum Projektabschluss fortlaufend zu befüllen.</t>
  </si>
  <si>
    <t>x) Stichprobenartig ausgewählte Rechnungen und geeignete 
    Zahlungsnachweise werden von uns im Rahmen der Prüfung der
    3. Tranche angefordert.</t>
  </si>
  <si>
    <t xml:space="preserve">Bezugskorrektur, Blatt Gültigkeiten, von Spalte 18 auf 19 </t>
  </si>
  <si>
    <t>Version a</t>
  </si>
  <si>
    <t>Spalte 5</t>
  </si>
  <si>
    <t>Spalte 6</t>
  </si>
  <si>
    <t>Spalte 7</t>
  </si>
  <si>
    <t>Spalte 8</t>
  </si>
  <si>
    <t>Spalte 9</t>
  </si>
  <si>
    <t>Spalte 10</t>
  </si>
  <si>
    <t>Gemeinkosten: PTK und PTU sind ausgelaufen - GK zuschlag standardmäßig in Basisdatei ausblenden</t>
  </si>
  <si>
    <t>Einbau der neuen Version in Gültigkeit (auf altem Platz von PTK/PTU Spalte</t>
  </si>
  <si>
    <t>Verwenden Sie bitte ergänzend zur klaren Benennung der Rechnungsgegenstände folgende Bezeichnungen bzw. Abkürzungen: Aconto AC, Anzahlung AZ, Teilzahlung TZ (z.B. 1.TZ), Teilrechnung  TR (z.B. 1. TR ), Schlußrechnung SR , Gutschrift GS, Haftrücklaß HRL</t>
  </si>
  <si>
    <t>Verwenden Sie bitte ergänzend zur klaren Benennung der Rechnungsgegenstände folgende Bezeichnungen bzw. Abkürzungen: Aconto AC, Anzahlung AZ, Teilzahlung TZ (z.B. 1.TZ), Teilrechnung  TR (z.B. 1. TR ), Schlussrechnung SR , Gutschrift GS, Haftrücklass HRL</t>
  </si>
  <si>
    <t>x) Sonstige Unterlagen gemäß Förderungsvertrag/ -anbot 
   (z.B. Zwischen-/Endbericht, "Besondere Förderungsbedingungen"
   usw.)</t>
  </si>
  <si>
    <t>Gutschriften sind als negative Zahlen zu erfassen (und werden daher sinngemäß als "negative Kosten" dargestellt).</t>
  </si>
  <si>
    <t>Version b</t>
  </si>
  <si>
    <t>Anleitung IV erfasst</t>
  </si>
  <si>
    <t>Ziel: Implementierung von IVO (3x), zusätzlich SEF-Menü (2,1) für IVO (mit neuer Zusammenfassung)</t>
  </si>
  <si>
    <t>ABLASZ_12_3.xlsx</t>
  </si>
  <si>
    <t>Kontrolle : Kopfzeile im Bereich Rechnungen (dort wo die Hinweise stehen…)</t>
  </si>
  <si>
    <t>Namensänderung bei IMPULSE - wird nur für IMPULSE (Ceative Impact) puliziert</t>
  </si>
  <si>
    <t>ABLASZ_12_4.xlsx</t>
  </si>
  <si>
    <t>Änderung Programmnamen</t>
  </si>
  <si>
    <t>Industie 4.0 &gt; aws Digitalisierung</t>
  </si>
  <si>
    <t xml:space="preserve">Integration VVM </t>
  </si>
  <si>
    <t>ABLASZ_12_5_a.xlsx</t>
  </si>
  <si>
    <t>ABLASZ_12_5_b.xlsx</t>
  </si>
  <si>
    <t>Namenserweiterung creative impact ---</t>
  </si>
  <si>
    <t>aws Creative Impact - Marktreife erreichen</t>
  </si>
  <si>
    <t>aws Creative Impact - Prototyp erstellen</t>
  </si>
  <si>
    <t>Spalte 25</t>
  </si>
  <si>
    <t>Integration CIK und CSC (ident, alte und neue Verträge), Mindestkostenhinweis (in Gültigkeit)</t>
  </si>
  <si>
    <t>ABLASZ_12_5_c.xlsx</t>
  </si>
  <si>
    <t>Bedingte Formate in Rechnungen, Personal und Summenblatt prüren</t>
  </si>
  <si>
    <t>P-Nummer: wird auf Tabellen in Gross() umgewandelt</t>
  </si>
  <si>
    <t>SUPERZAHL</t>
  </si>
  <si>
    <r>
      <rPr>
        <b/>
        <sz val="10"/>
        <rFont val="Arial"/>
        <family val="2"/>
      </rPr>
      <t>Su</t>
    </r>
    <r>
      <rPr>
        <sz val="10"/>
        <rFont val="Arial"/>
        <family val="2"/>
      </rPr>
      <t>mmen</t>
    </r>
    <r>
      <rPr>
        <b/>
        <sz val="10"/>
        <rFont val="Arial"/>
        <family val="2"/>
      </rPr>
      <t xml:space="preserve"> Pe</t>
    </r>
    <r>
      <rPr>
        <sz val="10"/>
        <rFont val="Arial"/>
        <family val="2"/>
      </rPr>
      <t xml:space="preserve">rsonalkosten </t>
    </r>
    <r>
      <rPr>
        <b/>
        <sz val="10"/>
        <rFont val="Arial"/>
        <family val="2"/>
      </rPr>
      <t>R</t>
    </r>
    <r>
      <rPr>
        <sz val="10"/>
        <rFont val="Arial"/>
        <family val="2"/>
      </rPr>
      <t xml:space="preserve">echnungen </t>
    </r>
    <r>
      <rPr>
        <b/>
        <sz val="10"/>
        <rFont val="Arial"/>
        <family val="2"/>
      </rPr>
      <t>Zahl</t>
    </r>
    <r>
      <rPr>
        <sz val="10"/>
        <rFont val="Arial"/>
        <family val="2"/>
      </rPr>
      <t>ungen</t>
    </r>
  </si>
  <si>
    <t>SUPERZAHL_12_6_1.xlsx</t>
  </si>
  <si>
    <t>DI2 Call Programm ergänzt, Reiter "Angaben" und "Anleitung" vertauscht, DI2 Call Anleitung hinterlegt</t>
  </si>
  <si>
    <t>Hellgelb unterlegte Zellen bedeuten, dass hier eine Eingabe von Ihnen erwartet wird.</t>
  </si>
  <si>
    <t>Bitte beachten Sie, dass innerhalb der von Ihnen gewählten Periode nur der kleinste nachgewiesene Stundensatz anerkannt werden kann. Legen Sie daher bei Bezugsänderungen bitte eine neue Abrechnungszeile an.</t>
  </si>
  <si>
    <t xml:space="preserve">Bitte beachten Sie, dass ein fixer Stundensatz nur ausnahmsweise im Förderungsvertrag vereinbart wird. In diesem Fall ist der vereinbarte Stundensatz in der Spalte L ("Stundensatz Korr.auf/FIX lt. FV") zu erfassen. </t>
  </si>
  <si>
    <t>Wenn Sie Daten in diese  Abrechnung kopieren, stellen Sie sicher, dass Sie nur die ZELLINHALTE (Einfügeoptionen/WERTE) einfügen.</t>
  </si>
  <si>
    <t>Fördervertragsnummer/Produktnummer</t>
  </si>
  <si>
    <t>Nummer Genehmigungsschreiben (GS)</t>
  </si>
  <si>
    <t>Förderungsvertragsnummer (FV)</t>
  </si>
  <si>
    <t>Projektkostenabrechnung</t>
  </si>
  <si>
    <t>SUPERZAHL_12_6_3</t>
  </si>
  <si>
    <t>Summe anrechenbare Kosten Gesamt:</t>
  </si>
  <si>
    <t>Zuschusshöhe laut AIS:</t>
  </si>
  <si>
    <t>Programm:</t>
  </si>
  <si>
    <t>Anpassungen für Creative Impact: Anpassungen Beschriftungen für IXS und IXL (in Gültigkeiten zusätzlich hinterlegt bzw. angepasst); Reiter "Förderquote_IXS_IXL" hinzugefügt</t>
  </si>
  <si>
    <t>berechnete Förderquote (in %):</t>
  </si>
  <si>
    <t>Nur zur Bearbeitung durch die Förderstelle vorgesehen!</t>
  </si>
  <si>
    <t>Firmenwortlaut</t>
  </si>
  <si>
    <t>Firmenwortlaut (lt. Genehmigungsschreiben)</t>
  </si>
  <si>
    <t>Firmenwortlaut (lt. Förderungsvertrag)</t>
  </si>
  <si>
    <t>Firmenwortlaut:</t>
  </si>
  <si>
    <t>Produktnummer:</t>
  </si>
  <si>
    <r>
      <t xml:space="preserve">Brutto-
bezug </t>
    </r>
    <r>
      <rPr>
        <sz val="6"/>
        <rFont val="Arial"/>
        <family val="2"/>
      </rPr>
      <t>(Mon.)/
(Stunde)</t>
    </r>
  </si>
  <si>
    <t>Dringende Anpassungen lt. eMail</t>
  </si>
  <si>
    <t>IPS</t>
  </si>
  <si>
    <t>ISF</t>
  </si>
  <si>
    <t>aws Preseed | Seedfinancing - Innovative Solutions</t>
  </si>
  <si>
    <t>zwei neue codes hinterlegt  IPS, ISF (abgeleitet von CIK CSC)</t>
  </si>
  <si>
    <t>Summenblatt Spalte I auf Schrift an Größe anpassen</t>
  </si>
  <si>
    <t>Die Formel zur Berechnung der Höchstgrenzen muss besprochen werden (Verständnis und welche Basis)</t>
  </si>
  <si>
    <t>Zusatztabelle Förderquote muss noch besprochen werden.</t>
  </si>
  <si>
    <t>Fördernehmer statt Firmenwortlaut bei ISF und IPS</t>
  </si>
  <si>
    <t xml:space="preserve">Formel für Mindeskosten neu erstellt </t>
  </si>
  <si>
    <t>ISF und ISP. In Spalte X der Anleitung den unter speziellen Hinweis "(gilt nicht für "IPS" und "ISF")" ergänzt.</t>
  </si>
  <si>
    <t>Absatz mit Verbesserungsvorschlägen an "Mikl" gelöscht.</t>
  </si>
  <si>
    <t xml:space="preserve">Die Ermittlung der Kosten kann auch manuell (Taschenrechner, Hilfstabelle etc.) erfolgen. In diesem Fall überschreiben Sie die in der Spalte </t>
  </si>
  <si>
    <t xml:space="preserve">"förderbare Kosten" vorbereitete Formel ("=Kosten") mit Ihren Werten. Wir bitten Sie jedoch, dies nach Möglichkeit zu vermeiden und die Werte nur in Ausnahmefällen zu überschreiben. </t>
  </si>
  <si>
    <t>Zum Abzug von Skonti ist die Spalte G vorgesehen ("Skonto").</t>
  </si>
  <si>
    <t>Auf L Foerderkontrolle zur Anpassung durch Impulse Teasm -CIK/CSC raus, IPS ISF neue Anleitung</t>
  </si>
  <si>
    <t>KAI</t>
  </si>
  <si>
    <t xml:space="preserve">aws Digitalisierung – vertrauenswürdige KI </t>
  </si>
  <si>
    <t>Abrechnungsnummer (ohne Punkt):</t>
  </si>
  <si>
    <t>TBX</t>
  </si>
  <si>
    <t>IÖB-Toolbox Transfer</t>
  </si>
  <si>
    <t>TPZ</t>
  </si>
  <si>
    <t>Techologie-Internationalisierung: Demonstrationsanlagen</t>
  </si>
  <si>
    <t>TSZ</t>
  </si>
  <si>
    <t>Techologie-Internationalisierung: Internationale Marktstudien</t>
  </si>
  <si>
    <t>PSK</t>
  </si>
  <si>
    <t>Preseed Green</t>
  </si>
  <si>
    <t>SZK</t>
  </si>
  <si>
    <t>Seed Green</t>
  </si>
  <si>
    <t>Preseed Life Science</t>
  </si>
  <si>
    <t>Seed TEC</t>
  </si>
  <si>
    <t>Seed Life Science</t>
  </si>
  <si>
    <t>TBP</t>
  </si>
  <si>
    <t>IÖB-Toolbox Prepare</t>
  </si>
  <si>
    <t>SZH</t>
  </si>
  <si>
    <t>Digital Health Innovation</t>
  </si>
  <si>
    <t xml:space="preserve"> Niels Mitschke</t>
  </si>
  <si>
    <t xml:space="preserve"> eMail:  N.Mitschke@aws.at</t>
  </si>
  <si>
    <t xml:space="preserve"> Telefon: 01-50175/481</t>
  </si>
  <si>
    <t>x) Die entsprechende Datei im MS-Excel-Dateiformat</t>
  </si>
  <si>
    <t xml:space="preserve">    "Kostennachweis_Vertragsnummer_[beliebige Zeichen_]
    Datum der Übermittlung.xlsx"</t>
  </si>
  <si>
    <t xml:space="preserve">   "Kostennachweis_Vertragsnummer_[beliebige Zeichen_]
    Datum der Übermittlung.xlsx"</t>
  </si>
  <si>
    <t>eMail: 	A.Seidl@aws.at</t>
  </si>
  <si>
    <t>Alexandra Seidl</t>
  </si>
  <si>
    <t xml:space="preserve">x) Die entsprechende Datei im MS-Excel-Dateiformat   </t>
  </si>
  <si>
    <t>Technologie Internationalisierung TPZ TSZ</t>
  </si>
  <si>
    <t>Gründen am Land GAL</t>
  </si>
  <si>
    <t>Impulse IXL IXS</t>
  </si>
  <si>
    <t>aws Preseed | Seedfinancing - Innovative Solutions IPS ISF</t>
  </si>
  <si>
    <t xml:space="preserve">x) Die entsprechende Datei im MS-Excel-Dateiformat </t>
  </si>
  <si>
    <t>Bitte beachten Sie, dass im Rahmen der Zwischenabrechnung keine Anerkennung der Kosten durchgeführt wurde.</t>
  </si>
  <si>
    <t xml:space="preserve">Bitte beachten Sie, dass für diese Förderaktion die Zeitaufzeichnungstabelle VERPFLICHTEND vorgegeben ist!
</t>
  </si>
  <si>
    <t>x) Bitte beachten Sie die Vorgaben und Hinweise, die den 
    Zeitaufzeichnungsdateien zu entnehmen sind.
    Zur Erinnerung:
    Für jede(n) MitarbeiterIn ist für jedes begonnene Kalenderjahr 
    eine Zeitaufzeichnungsdatei zu führen.</t>
  </si>
  <si>
    <t xml:space="preserve">   Eine sinnvolle Namensgebung der Zeitaufzeichnungsdateien
   gestaltet</t>
  </si>
  <si>
    <t xml:space="preserve">Eine nachvollziehbar aufbereitete Abrechnung beschleunigt die </t>
  </si>
  <si>
    <t>x) Bei der Endabrechnung (=finaler Kostennachweis): 
    Die ausgefüllten, firmenmäßig gefertigten
    und eingescannten Nachweislisten  (d.h. Ausdrucke der 
    Registerblätter "Zusammenfassung", "Rechnungen", "Personalkosten" 
    und  "Angaben")</t>
  </si>
  <si>
    <t>AIA</t>
  </si>
  <si>
    <t>obsolet
Anleitung/
Spalte</t>
  </si>
  <si>
    <t>Seed + Preseed PSI PSK PSL SZH SZI SZK SZL KAI AIA</t>
  </si>
  <si>
    <t>Pesonalkosten: Spalte GKZ ausgeblendet</t>
  </si>
  <si>
    <t xml:space="preserve">AplusB </t>
  </si>
  <si>
    <t>AplusB ABZ</t>
  </si>
  <si>
    <t>Telefon: 01-50175/341</t>
  </si>
  <si>
    <t>aws Digitalisierung – AI-Adoption</t>
  </si>
  <si>
    <t>Neue Programme angelegt</t>
  </si>
  <si>
    <t>Anleitungsregister getrennt</t>
  </si>
  <si>
    <t xml:space="preserve">FAQ angepasst </t>
  </si>
  <si>
    <t>Rechn.zus.</t>
  </si>
  <si>
    <t xml:space="preserve">IÖB-Toolbox TBP TBX  </t>
  </si>
  <si>
    <t>GKZ für alle ausgeblendet</t>
  </si>
  <si>
    <t>KI Anleitungen zu Seed/Preseed</t>
  </si>
  <si>
    <t>Dynamische Namesnformel FB_Help_Aktionskennung korrigiert (verträgt im Namen kein @</t>
  </si>
  <si>
    <t xml:space="preserve">Bedingtes Format aus Rechnungen (Feld für Rechnungsnummer) entfernt </t>
  </si>
  <si>
    <r>
      <t xml:space="preserve">Beispiel: Im Förderungsvertrag sind z.B. die Positionen </t>
    </r>
    <r>
      <rPr>
        <sz val="11.3"/>
        <rFont val="Arial"/>
        <family val="2"/>
      </rPr>
      <t>p1-p3</t>
    </r>
    <r>
      <rPr>
        <sz val="12"/>
        <rFont val="Arial"/>
        <family val="2"/>
      </rPr>
      <t xml:space="preserve"> enthalten, für die neue Position vergeben Sie Position p4, tragen diese im Summenblatt in der ersten Spalte ein und setzen als Betrag SOLL „0“ (Null) ein.</t>
    </r>
  </si>
  <si>
    <r>
      <t xml:space="preserve">Beginnen Sie mit der Spalte A  ("Pos. lt. FV") und tragen Sie dort die entsprechenden Daten ein (p1, p2, q1, q2,  d1, etc ).
Bitte erfassen sie weiters die Bezeichnung sowie die </t>
    </r>
    <r>
      <rPr>
        <sz val="11.3"/>
        <rFont val="Arial"/>
        <family val="2"/>
      </rPr>
      <t>"grundsätzlich förderbaren Kosten"</t>
    </r>
    <r>
      <rPr>
        <sz val="12"/>
        <rFont val="Arial"/>
        <family val="2"/>
      </rPr>
      <t xml:space="preserve"> lt. Förderungsvertrag in EUR (nicht in tEUR!).</t>
    </r>
  </si>
  <si>
    <t xml:space="preserve">Anleitungen: alle auf ARIAL 12 und Zeilenhöhe automatisch anpassen </t>
  </si>
  <si>
    <t>Personalkosten</t>
  </si>
  <si>
    <t>d1</t>
  </si>
  <si>
    <t>Drittkosten</t>
  </si>
  <si>
    <t>s1</t>
  </si>
  <si>
    <t>Sonstige Kosten</t>
  </si>
  <si>
    <t>t1</t>
  </si>
  <si>
    <t xml:space="preserve">"förderbare Kosten" vorbereitete Formel ("=@Kosten") mit Ihren Werten. Wir bitten Sie jedoch, dies nach Möglichkeit zu vermeiden und die Werte nur in Ausnahmefällen zu überschreiben. </t>
  </si>
  <si>
    <t>Bitte beachten Sie, dass im Rahmen der Zwischenabrechnung keine Anerkennung der Kosten durchgeführt wird.</t>
  </si>
  <si>
    <t>3. Register "Rechnungen":</t>
  </si>
  <si>
    <t>Für Angestellte und freie Dienstnehmer*innen sind monatlich der Bruttobezug und, in einer weiteren Zeile, die Summe der Dienstgeberabgaben laut Lohnkonto zu erfassen.</t>
  </si>
  <si>
    <t>Für Teammitglieder, die Ihre Leistungen in Form von Rechnungen, Honorarnoten usw. dem/der Förderungsnehmer*in verrechnen, sind die Rechnungs- und Zahlungsdaten zu erfassen.</t>
  </si>
  <si>
    <t>Fortsetzung von 13,11</t>
  </si>
  <si>
    <t>Keine Integragtion in Vporlagensystem (spezielle Änderungen)</t>
  </si>
  <si>
    <t>"Genehmigungschreiben aus Hilfstexten entfernt</t>
  </si>
  <si>
    <t>Andere Föderungen entfernt</t>
  </si>
  <si>
    <t>Nr. der Tranche (ohne Punkt):</t>
  </si>
  <si>
    <t>Förderungsnehmer*in:</t>
  </si>
  <si>
    <t>Korrekturen Texte (Fördernehmer*in, erfasst, ..)</t>
  </si>
  <si>
    <t>Personalkosten auf 2 (alle auf Rechnung)</t>
  </si>
  <si>
    <t>Rechnungsnummer nach hinte3n verschoben, ohne Bezeichnung</t>
  </si>
  <si>
    <t xml:space="preserve">Die Förderungsnehmerin bzw. der Förderungsnehmer bestätigt hiermit </t>
  </si>
  <si>
    <t>die widmungsgemäße Verwendung der Fördermittel sowie</t>
  </si>
  <si>
    <t>Schleife 2 - weitere Änderungswünsche</t>
  </si>
  <si>
    <t>Fördernehmer*in:</t>
  </si>
  <si>
    <t>die Vollständigkeit und Richtigkeit der Angaben und haftet für unrichtige Angaben.</t>
  </si>
  <si>
    <t>Sachkosten</t>
  </si>
  <si>
    <t>Fördernungsnehmer*in</t>
  </si>
  <si>
    <t xml:space="preserve">Anja Person </t>
  </si>
  <si>
    <r>
      <t xml:space="preserve">LÖSUNG: </t>
    </r>
    <r>
      <rPr>
        <sz val="12"/>
        <rFont val="Arial"/>
        <family val="2"/>
      </rPr>
      <t xml:space="preserve"> </t>
    </r>
    <r>
      <rPr>
        <sz val="10"/>
        <rFont val="Arial"/>
        <family val="2"/>
      </rPr>
      <t>Alle Werte sind dem Lohnkonto zu entnehmen. Das Monat ist in der Bezeichnung aufzunehmen. Rechnungsdatum = Zahlungsdatum</t>
    </r>
  </si>
  <si>
    <t xml:space="preserve">                     Die Nebenkosten setzen sich zusammen aus: Dienstgeberbeitrag zur SV, DB, DZ, Kommunalsteuer und U-Bahn Steuer (alle lt. Lohnkonto)</t>
  </si>
  <si>
    <r>
      <rPr>
        <b/>
        <sz val="10"/>
        <rFont val="Arial"/>
        <family val="2"/>
      </rPr>
      <t xml:space="preserve">FRAGESTELLUNG: </t>
    </r>
    <r>
      <rPr>
        <sz val="10"/>
        <rFont val="Arial"/>
        <family val="2"/>
      </rPr>
      <t>Korrekte Erfassung von Personalkosten</t>
    </r>
    <r>
      <rPr>
        <b/>
        <sz val="10"/>
        <rFont val="Arial"/>
        <family val="2"/>
      </rPr>
      <t xml:space="preserve"> </t>
    </r>
  </si>
  <si>
    <t>Bruttobezug März 2024</t>
  </si>
  <si>
    <t>Nebenkosten März 2024</t>
  </si>
  <si>
    <t>Gilt nur für Produkte ab 2024, daher Versionsnummer ,24</t>
  </si>
  <si>
    <t>Korrekutrern Bed. Format in Summenblatt</t>
  </si>
  <si>
    <t>Summenblatt: Kopfzeilen und Spalten ausgebledet (ohne Soll, Anpassung an seed…)</t>
  </si>
  <si>
    <t>Pos lt. FV .. Lt FV weg</t>
  </si>
  <si>
    <t>Pos.</t>
  </si>
  <si>
    <t>Bezeichnung lt. Förderungsvertrag auf Bezeichnung / Kostenkategorie</t>
  </si>
  <si>
    <t>Bezeichnung / Kostenkategorie</t>
  </si>
  <si>
    <t>offen: Anpassung Anforderungsschreiben ( wie deep tech); Makroablablauf für Anforderung (wie Deep tech) und Bericht (ohne Sollwerte)</t>
  </si>
  <si>
    <t>Zahlungs-
betrag 
(in EUR)</t>
  </si>
  <si>
    <t xml:space="preserve">
Zahlungs-
datum
</t>
  </si>
  <si>
    <t>r1</t>
  </si>
  <si>
    <t>Reisekosten</t>
  </si>
  <si>
    <r>
      <rPr>
        <b/>
        <sz val="10"/>
        <rFont val="Arial"/>
        <family val="2"/>
      </rPr>
      <t xml:space="preserve">FRAGESTELLUNG: </t>
    </r>
    <r>
      <rPr>
        <sz val="10"/>
        <rFont val="Arial"/>
        <family val="2"/>
      </rPr>
      <t xml:space="preserve">Darstellung der aliqu. AfA (Ann.: ND 5 Jahre, 2 Jahre innerhalb des Förderzeitraums) </t>
    </r>
    <r>
      <rPr>
        <b/>
        <sz val="10"/>
        <rFont val="Arial"/>
        <family val="2"/>
      </rPr>
      <t>-	 nur für Deep Technologies und Innovative Solutions Projekte)</t>
    </r>
  </si>
  <si>
    <t>Summenblatt
   Zusammenfassung der abgerechneten Kosten</t>
  </si>
  <si>
    <t>Rechnungen
   Auflistung der Rechnungen und Zahlungen</t>
  </si>
  <si>
    <t>FAQ
   Vorschläge zur Lösung komplexer Fragestellungen</t>
  </si>
  <si>
    <t>2. Register "Summenblatt"</t>
  </si>
  <si>
    <t>Dieses Blatt dient nur zur Ansicht und enthält eine Zusammenfassung der abgerechneten Kosten.</t>
  </si>
  <si>
    <t xml:space="preserve">1. Bitte füllen Sie zuerst das Registerblatt "Angaben" vollständig aus.    </t>
  </si>
  <si>
    <t>Auf diesem Blatt werden Rechnungen und Zahlungen aufgelistet und einander eindeutig zugeordnet. Die daraus errechneten Kosten sind den Kategorien gemäß integraler Planung zuzuweisen.</t>
  </si>
  <si>
    <t>Für die automatische Summenbildung im Register "Summenblatt" werden nur diejenigen Zeilen berücksichtigt, die einen Eintrag in der Spalte A "Pos." aufweisen.</t>
  </si>
  <si>
    <t>Sie können zwischen Zeile 8 und der mit "Ende des Auswertungsbereiches" gekennzeichneten Zeile (Ausgangswert: Zeile 1000) beliebig viele - jedoch immer nur ganze -  Zeilen einfügen. Markieren Sie bitte zum Einfügen die Zeilennummer links.</t>
  </si>
  <si>
    <t>Bezüge Gründungsteam</t>
  </si>
  <si>
    <t xml:space="preserve">    Bezüge Gründungsteam (b1)</t>
  </si>
  <si>
    <t xml:space="preserve">    Personalkosten (p1)</t>
  </si>
  <si>
    <t>Die Kosten für Gründerinnen und Gründer (bestehende bzw. künftige Gesellschafter*innen) werden unabhängig von der Art des Bezuges (Entnahme, Anstellung, Geschäftsführerbezug) der Kategorie b1 zugeordnet.
WICHTIG: Anerkannt werden nur Bezüge, die TATSÄCHLICH BEZAHLT wurden.</t>
  </si>
  <si>
    <t>Leistungen von Personen, die nicht dem "Team" zuzurechnen sind (z.B. Steuerberater, Rechtsanwalt, ..) sind Drittleistungen, fallen somit in die Kategorie "Drittkosten" (d1) und sind anhand der Rechnungs- und Zahlungsdaten nachzuweisen.</t>
  </si>
  <si>
    <t>Kosten
korrigiert</t>
  </si>
  <si>
    <t>nur für die Bearbeitung durch die Förderstelle vorgesehen</t>
  </si>
  <si>
    <t>Hinweis: Diese Vorlage gilt nur für Vorhaben mit Fördervertrag ab 2024!</t>
  </si>
  <si>
    <t>n1</t>
  </si>
  <si>
    <t>laufende Betriebskosten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</si>
</sst>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
    <numFmt numFmtId="165" formatCode=";;;"/>
    <numFmt numFmtId="166" formatCode="0.0"/>
    <numFmt numFmtId="167" formatCode="dd/mm/yy;@"/>
    <numFmt numFmtId="168" formatCode="\(\=\1\)&quot;Ja&quot;;[=0]&quot;Nein&quot;;General"/>
  </numFmts>
  <fonts count="49" x14ac:knownFonts="1">
    <font>
      <sz val="10"/>
      <name val="Arial"/>
    </font>
    <font>
      <sz val="10"/>
      <name val="Arial"/>
      <family val="2"/>
    </font>
    <font>
      <sz val="10"/>
      <name val="Arial"/>
      <family val="2"/>
    </font>
    <font>
      <b/>
      <sz val="10"/>
      <name val="Arial"/>
      <family val="2"/>
    </font>
    <font>
      <sz val="10"/>
      <color indexed="10"/>
      <name val="Arial"/>
      <family val="2"/>
    </font>
    <font>
      <sz val="10"/>
      <color indexed="8"/>
      <name val="Arial"/>
      <family val="2"/>
    </font>
    <font>
      <sz val="8"/>
      <name val="Arial"/>
      <family val="2"/>
    </font>
    <font>
      <sz val="7"/>
      <name val="Arial"/>
      <family val="2"/>
    </font>
    <font>
      <sz val="6"/>
      <name val="Arial"/>
      <family val="2"/>
    </font>
    <font>
      <sz val="8"/>
      <name val="Arial"/>
      <family val="2"/>
    </font>
    <font>
      <b/>
      <sz val="10"/>
      <name val="Verdana"/>
      <family val="2"/>
    </font>
    <font>
      <sz val="10"/>
      <name val="Verdana"/>
      <family val="2"/>
    </font>
    <font>
      <sz val="10"/>
      <color indexed="22"/>
      <name val="Verdana"/>
      <family val="2"/>
    </font>
    <font>
      <sz val="10"/>
      <color indexed="12"/>
      <name val="Verdana"/>
      <family val="2"/>
    </font>
    <font>
      <b/>
      <sz val="8"/>
      <color indexed="52"/>
      <name val="Verdana"/>
      <family val="2"/>
    </font>
    <font>
      <sz val="10"/>
      <color indexed="12"/>
      <name val="Arial"/>
      <family val="2"/>
    </font>
    <font>
      <sz val="10"/>
      <color indexed="12"/>
      <name val="Arial"/>
      <family val="2"/>
    </font>
    <font>
      <b/>
      <sz val="10"/>
      <color indexed="12"/>
      <name val="Arial"/>
      <family val="2"/>
    </font>
    <font>
      <b/>
      <sz val="10"/>
      <color indexed="17"/>
      <name val="Verdana"/>
      <family val="2"/>
    </font>
    <font>
      <sz val="8"/>
      <name val="Verdana"/>
      <family val="2"/>
    </font>
    <font>
      <strike/>
      <sz val="10"/>
      <name val="Arial"/>
      <family val="2"/>
    </font>
    <font>
      <b/>
      <sz val="12"/>
      <color theme="0"/>
      <name val="Arial"/>
      <family val="2"/>
    </font>
    <font>
      <b/>
      <sz val="10"/>
      <color rgb="FF0070C0"/>
      <name val="Arial"/>
      <family val="2"/>
    </font>
    <font>
      <sz val="10"/>
      <color rgb="FF0070C0"/>
      <name val="Arial"/>
      <family val="2"/>
    </font>
    <font>
      <u/>
      <sz val="10"/>
      <color theme="10"/>
      <name val="Arial"/>
      <family val="2"/>
    </font>
    <font>
      <b/>
      <sz val="10"/>
      <color theme="0"/>
      <name val="Arial"/>
      <family val="2"/>
    </font>
    <font>
      <b/>
      <sz val="8"/>
      <color theme="0"/>
      <name val="Arial"/>
      <family val="2"/>
    </font>
    <font>
      <sz val="10"/>
      <color theme="0"/>
      <name val="Arial"/>
      <family val="2"/>
    </font>
    <font>
      <sz val="8"/>
      <color theme="0"/>
      <name val="Arial"/>
      <family val="2"/>
    </font>
    <font>
      <sz val="10"/>
      <color rgb="FFFF0000"/>
      <name val="Arial"/>
      <family val="2"/>
    </font>
    <font>
      <sz val="12"/>
      <name val="Arial"/>
      <family val="2"/>
    </font>
    <font>
      <sz val="9"/>
      <name val="Verdana"/>
      <family val="2"/>
    </font>
    <font>
      <sz val="10"/>
      <color rgb="FF002060"/>
      <name val="Arial"/>
      <family val="2"/>
    </font>
    <font>
      <sz val="10"/>
      <color theme="4" tint="-0.249977111117893"/>
      <name val="Arial"/>
      <family val="2"/>
    </font>
    <font>
      <sz val="11"/>
      <name val="Arial"/>
      <family val="2"/>
    </font>
    <font>
      <sz val="11"/>
      <name val="Calibri"/>
      <family val="2"/>
    </font>
    <font>
      <sz val="10"/>
      <color theme="3" tint="0.39997558519241921"/>
      <name val="Arial"/>
      <family val="2"/>
    </font>
    <font>
      <b/>
      <sz val="12"/>
      <name val="Arial"/>
      <family val="2"/>
    </font>
    <font>
      <sz val="12"/>
      <color rgb="FFFF0000"/>
      <name val="Arial"/>
      <family val="2"/>
    </font>
    <font>
      <strike/>
      <sz val="10"/>
      <color rgb="FFFF0000"/>
      <name val="Arial"/>
      <family val="2"/>
    </font>
    <font>
      <sz val="12"/>
      <color theme="1"/>
      <name val="Arial"/>
      <family val="2"/>
    </font>
    <font>
      <sz val="11.3"/>
      <name val="Arial"/>
      <family val="2"/>
    </font>
    <font>
      <sz val="10"/>
      <color theme="0" tint="-0.249977111117893"/>
      <name val="Arial"/>
      <family val="2"/>
    </font>
    <font>
      <sz val="10"/>
      <color rgb="FFFF0000"/>
      <name val="Verdana"/>
      <family val="2"/>
    </font>
    <font>
      <sz val="10"/>
      <color theme="1"/>
      <name val="Verdana"/>
      <family val="2"/>
    </font>
    <font>
      <sz val="9"/>
      <name val="Arial"/>
      <family val="2"/>
    </font>
    <font>
      <sz val="8"/>
      <color rgb="FF0070C0"/>
      <name val="Arial"/>
      <family val="2"/>
    </font>
    <font>
      <u/>
      <sz val="10"/>
      <color rgb="FF0000FF"/>
      <name val="Arial"/>
      <family val="2"/>
    </font>
    <font>
      <b/>
      <sz val="12"/>
      <color rgb="FF00B050"/>
      <name val="Arial"/>
      <family val="2"/>
    </font>
  </fonts>
  <fills count="24">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indexed="63"/>
        <bgColor indexed="64"/>
      </patternFill>
    </fill>
    <fill>
      <patternFill patternType="solid">
        <fgColor indexed="23"/>
        <bgColor indexed="64"/>
      </patternFill>
    </fill>
    <fill>
      <patternFill patternType="solid">
        <fgColor indexed="55"/>
        <bgColor indexed="64"/>
      </patternFill>
    </fill>
    <fill>
      <patternFill patternType="solid">
        <fgColor rgb="FFFFC000"/>
        <bgColor indexed="64"/>
      </patternFill>
    </fill>
    <fill>
      <patternFill patternType="solid">
        <fgColor theme="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3" tint="0.79998168889431442"/>
        <bgColor indexed="64"/>
      </patternFill>
    </fill>
    <fill>
      <gradientFill>
        <stop position="0">
          <color theme="0"/>
        </stop>
        <stop position="1">
          <color theme="4"/>
        </stop>
      </gradientFill>
    </fill>
    <fill>
      <gradientFill degree="180">
        <stop position="0">
          <color theme="0"/>
        </stop>
        <stop position="1">
          <color theme="4"/>
        </stop>
      </gradientFill>
    </fill>
    <fill>
      <patternFill patternType="solid">
        <fgColor theme="4"/>
        <bgColor indexed="64"/>
      </patternFill>
    </fill>
    <fill>
      <patternFill patternType="solid">
        <fgColor theme="3" tint="0.39997558519241921"/>
        <bgColor indexed="64"/>
      </patternFill>
    </fill>
    <fill>
      <gradientFill>
        <stop position="0">
          <color theme="0"/>
        </stop>
        <stop position="1">
          <color theme="3" tint="0.40000610370189521"/>
        </stop>
      </gradientFill>
    </fill>
    <fill>
      <gradientFill degree="180">
        <stop position="0">
          <color theme="0"/>
        </stop>
        <stop position="1">
          <color theme="3" tint="0.40000610370189521"/>
        </stop>
      </gradientFill>
    </fill>
    <fill>
      <patternFill patternType="solid">
        <fgColor rgb="FF0070C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4.9989318521683403E-2"/>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10"/>
      </left>
      <right style="medium">
        <color indexed="10"/>
      </right>
      <top style="medium">
        <color indexed="10"/>
      </top>
      <bottom style="medium">
        <color indexed="1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24" fillId="0" borderId="0" applyNumberFormat="0" applyFill="0" applyBorder="0" applyAlignment="0" applyProtection="0"/>
  </cellStyleXfs>
  <cellXfs count="521">
    <xf numFmtId="0" fontId="0" fillId="0" borderId="0" xfId="0"/>
    <xf numFmtId="4" fontId="0" fillId="0" borderId="0" xfId="0" applyNumberFormat="1" applyProtection="1">
      <protection locked="0"/>
    </xf>
    <xf numFmtId="0" fontId="0" fillId="0" borderId="0" xfId="0" applyBorder="1" applyProtection="1">
      <protection hidden="1"/>
    </xf>
    <xf numFmtId="0" fontId="0" fillId="0" borderId="0" xfId="0" applyAlignment="1" applyProtection="1">
      <alignment wrapText="1"/>
      <protection locked="0"/>
    </xf>
    <xf numFmtId="0" fontId="0" fillId="0" borderId="0" xfId="0" applyAlignment="1" applyProtection="1">
      <alignment horizontal="center"/>
      <protection locked="0"/>
    </xf>
    <xf numFmtId="2" fontId="0" fillId="0" borderId="0" xfId="0" applyNumberFormat="1" applyProtection="1">
      <protection locked="0"/>
    </xf>
    <xf numFmtId="0" fontId="11" fillId="0" borderId="0" xfId="0" applyFont="1" applyProtection="1">
      <protection hidden="1"/>
    </xf>
    <xf numFmtId="0" fontId="11" fillId="2" borderId="0" xfId="0" applyFont="1" applyFill="1" applyBorder="1" applyAlignment="1" applyProtection="1">
      <alignment horizontal="left"/>
      <protection hidden="1"/>
    </xf>
    <xf numFmtId="0" fontId="11" fillId="2" borderId="0" xfId="0" applyFont="1" applyFill="1" applyBorder="1" applyAlignment="1" applyProtection="1">
      <alignment horizontal="right"/>
      <protection hidden="1"/>
    </xf>
    <xf numFmtId="0" fontId="11" fillId="2" borderId="0" xfId="0" applyFont="1" applyFill="1" applyProtection="1">
      <protection hidden="1"/>
    </xf>
    <xf numFmtId="4" fontId="2" fillId="0" borderId="0" xfId="0" applyNumberFormat="1" applyFont="1" applyBorder="1" applyAlignment="1" applyProtection="1">
      <alignment horizontal="right"/>
      <protection hidden="1"/>
    </xf>
    <xf numFmtId="0" fontId="0" fillId="2" borderId="1" xfId="0" applyFill="1" applyBorder="1" applyProtection="1">
      <protection hidden="1"/>
    </xf>
    <xf numFmtId="0" fontId="0" fillId="3" borderId="0" xfId="0" applyFill="1"/>
    <xf numFmtId="0" fontId="0" fillId="3" borderId="0" xfId="0" applyFill="1" applyAlignment="1">
      <alignment horizontal="center"/>
    </xf>
    <xf numFmtId="49" fontId="0" fillId="3" borderId="0" xfId="0" applyNumberFormat="1" applyFill="1" applyAlignment="1">
      <alignment horizontal="center" wrapText="1"/>
    </xf>
    <xf numFmtId="0" fontId="12" fillId="4" borderId="0" xfId="0" applyFont="1" applyFill="1" applyProtection="1">
      <protection hidden="1"/>
    </xf>
    <xf numFmtId="0" fontId="11" fillId="4" borderId="0" xfId="0" applyFont="1" applyFill="1" applyProtection="1">
      <protection hidden="1"/>
    </xf>
    <xf numFmtId="166" fontId="0" fillId="0" borderId="0" xfId="0" applyNumberFormat="1" applyAlignment="1" applyProtection="1">
      <alignment horizontal="center"/>
      <protection locked="0"/>
    </xf>
    <xf numFmtId="1" fontId="0" fillId="0" borderId="0" xfId="0" applyNumberFormat="1" applyAlignment="1" applyProtection="1">
      <alignment horizontal="center"/>
      <protection locked="0"/>
    </xf>
    <xf numFmtId="4" fontId="3" fillId="2" borderId="1" xfId="0" applyNumberFormat="1" applyFont="1" applyFill="1" applyBorder="1" applyAlignment="1" applyProtection="1">
      <alignment horizontal="right"/>
      <protection hidden="1"/>
    </xf>
    <xf numFmtId="0" fontId="0" fillId="0" borderId="0" xfId="0" applyBorder="1" applyProtection="1">
      <protection locked="0"/>
    </xf>
    <xf numFmtId="0" fontId="2" fillId="4" borderId="0" xfId="0" applyFont="1" applyFill="1" applyBorder="1" applyProtection="1">
      <protection locked="0"/>
    </xf>
    <xf numFmtId="2" fontId="5" fillId="4" borderId="0" xfId="0" applyNumberFormat="1" applyFont="1" applyFill="1" applyBorder="1" applyAlignment="1" applyProtection="1">
      <alignment horizontal="left" wrapText="1"/>
      <protection locked="0"/>
    </xf>
    <xf numFmtId="4" fontId="4" fillId="4" borderId="0" xfId="0" applyNumberFormat="1" applyFont="1" applyFill="1" applyBorder="1" applyProtection="1">
      <protection locked="0"/>
    </xf>
    <xf numFmtId="4" fontId="2" fillId="4" borderId="0" xfId="0" applyNumberFormat="1" applyFont="1" applyFill="1" applyBorder="1" applyProtection="1">
      <protection locked="0"/>
    </xf>
    <xf numFmtId="0" fontId="0" fillId="0" borderId="0" xfId="0" applyNumberFormat="1" applyProtection="1">
      <protection locked="0"/>
    </xf>
    <xf numFmtId="0" fontId="6" fillId="0" borderId="0" xfId="0" applyNumberFormat="1" applyFont="1" applyProtection="1">
      <protection locked="0"/>
    </xf>
    <xf numFmtId="0" fontId="0" fillId="0" borderId="0" xfId="0" applyNumberFormat="1" applyBorder="1" applyProtection="1">
      <protection locked="0"/>
    </xf>
    <xf numFmtId="4" fontId="2" fillId="0" borderId="2" xfId="0" applyNumberFormat="1" applyFont="1" applyBorder="1" applyAlignment="1" applyProtection="1">
      <alignment horizontal="right" vertical="center" wrapText="1"/>
      <protection hidden="1"/>
    </xf>
    <xf numFmtId="0" fontId="2" fillId="0" borderId="2" xfId="0" applyFont="1" applyBorder="1" applyAlignment="1" applyProtection="1">
      <alignment horizontal="center" vertical="center" wrapText="1"/>
      <protection hidden="1"/>
    </xf>
    <xf numFmtId="0" fontId="2" fillId="2" borderId="1" xfId="0" applyFont="1" applyFill="1" applyBorder="1" applyAlignment="1" applyProtection="1">
      <alignment horizontal="left" vertical="top"/>
      <protection hidden="1"/>
    </xf>
    <xf numFmtId="0" fontId="0" fillId="0" borderId="0" xfId="0" applyProtection="1"/>
    <xf numFmtId="2" fontId="5" fillId="4" borderId="0" xfId="0" applyNumberFormat="1" applyFont="1" applyFill="1" applyBorder="1" applyAlignment="1" applyProtection="1">
      <alignment horizontal="left"/>
      <protection locked="0"/>
    </xf>
    <xf numFmtId="0" fontId="2" fillId="2" borderId="0" xfId="0" applyFont="1" applyFill="1" applyBorder="1" applyProtection="1">
      <protection hidden="1"/>
    </xf>
    <xf numFmtId="0" fontId="2" fillId="2" borderId="0" xfId="0" applyFont="1" applyFill="1" applyBorder="1" applyAlignment="1" applyProtection="1">
      <alignment vertical="top"/>
      <protection hidden="1"/>
    </xf>
    <xf numFmtId="0" fontId="2" fillId="2" borderId="1" xfId="0" applyFont="1" applyFill="1" applyBorder="1" applyProtection="1">
      <protection hidden="1"/>
    </xf>
    <xf numFmtId="0" fontId="2" fillId="0" borderId="0" xfId="0" applyFont="1" applyBorder="1" applyProtection="1">
      <protection hidden="1"/>
    </xf>
    <xf numFmtId="0" fontId="7" fillId="0" borderId="1" xfId="0" applyFont="1" applyBorder="1" applyAlignment="1" applyProtection="1">
      <alignment horizontal="center" wrapText="1"/>
      <protection hidden="1"/>
    </xf>
    <xf numFmtId="0" fontId="7" fillId="0" borderId="1" xfId="0" applyFont="1" applyBorder="1" applyAlignment="1" applyProtection="1">
      <alignment horizontal="left" wrapText="1"/>
      <protection hidden="1"/>
    </xf>
    <xf numFmtId="4" fontId="2" fillId="0" borderId="0" xfId="0" applyNumberFormat="1" applyFont="1" applyFill="1" applyBorder="1" applyAlignment="1" applyProtection="1">
      <alignment horizontal="right"/>
      <protection hidden="1"/>
    </xf>
    <xf numFmtId="2" fontId="5" fillId="4" borderId="0" xfId="0" applyNumberFormat="1" applyFont="1" applyFill="1" applyBorder="1" applyAlignment="1" applyProtection="1">
      <alignment horizontal="left"/>
      <protection hidden="1"/>
    </xf>
    <xf numFmtId="0" fontId="2" fillId="4" borderId="0" xfId="0" applyFont="1" applyFill="1" applyBorder="1" applyProtection="1">
      <protection hidden="1"/>
    </xf>
    <xf numFmtId="2" fontId="5" fillId="4" borderId="0" xfId="0" applyNumberFormat="1" applyFont="1" applyFill="1" applyBorder="1" applyAlignment="1" applyProtection="1">
      <alignment horizontal="left" wrapText="1"/>
      <protection hidden="1"/>
    </xf>
    <xf numFmtId="4" fontId="4" fillId="4" borderId="0" xfId="0" applyNumberFormat="1" applyFont="1" applyFill="1" applyBorder="1" applyProtection="1">
      <protection hidden="1"/>
    </xf>
    <xf numFmtId="4" fontId="2" fillId="4" borderId="0" xfId="0" applyNumberFormat="1" applyFont="1" applyFill="1" applyBorder="1" applyProtection="1">
      <protection hidden="1"/>
    </xf>
    <xf numFmtId="0" fontId="2" fillId="2" borderId="0" xfId="0" applyFont="1" applyFill="1" applyBorder="1" applyAlignment="1" applyProtection="1">
      <alignment horizontal="left"/>
      <protection hidden="1"/>
    </xf>
    <xf numFmtId="167" fontId="0" fillId="0" borderId="0" xfId="0" applyNumberFormat="1" applyAlignment="1" applyProtection="1">
      <alignment shrinkToFit="1"/>
      <protection locked="0"/>
    </xf>
    <xf numFmtId="2" fontId="13" fillId="0" borderId="0" xfId="0" applyNumberFormat="1" applyFont="1" applyProtection="1">
      <protection hidden="1"/>
    </xf>
    <xf numFmtId="2" fontId="11" fillId="0" borderId="0" xfId="0" applyNumberFormat="1" applyFont="1" applyProtection="1">
      <protection hidden="1"/>
    </xf>
    <xf numFmtId="0" fontId="11" fillId="3" borderId="0" xfId="0" applyFont="1" applyFill="1" applyProtection="1">
      <protection hidden="1"/>
    </xf>
    <xf numFmtId="2" fontId="0" fillId="0" borderId="0" xfId="0" applyNumberFormat="1"/>
    <xf numFmtId="167" fontId="0" fillId="0" borderId="0" xfId="0" applyNumberFormat="1"/>
    <xf numFmtId="0" fontId="0" fillId="4" borderId="0" xfId="0" applyFill="1"/>
    <xf numFmtId="0" fontId="11" fillId="0" borderId="0" xfId="0" applyFont="1" applyBorder="1" applyAlignment="1" applyProtection="1">
      <alignment horizontal="left"/>
      <protection hidden="1"/>
    </xf>
    <xf numFmtId="0" fontId="11" fillId="2" borderId="0" xfId="0" applyFont="1" applyFill="1" applyAlignment="1" applyProtection="1">
      <protection hidden="1"/>
    </xf>
    <xf numFmtId="0" fontId="0" fillId="4" borderId="0" xfId="0" applyFill="1" applyProtection="1"/>
    <xf numFmtId="167" fontId="0" fillId="0" borderId="0" xfId="0" applyNumberFormat="1" applyAlignment="1" applyProtection="1">
      <alignment horizontal="center" shrinkToFit="1"/>
      <protection locked="0"/>
    </xf>
    <xf numFmtId="49" fontId="0" fillId="0" borderId="0" xfId="0" applyNumberFormat="1" applyBorder="1" applyAlignment="1" applyProtection="1">
      <alignment horizontal="center"/>
      <protection locked="0"/>
    </xf>
    <xf numFmtId="4" fontId="0" fillId="0" borderId="0" xfId="0" applyNumberFormat="1" applyAlignment="1" applyProtection="1">
      <alignment shrinkToFit="1"/>
      <protection locked="0"/>
    </xf>
    <xf numFmtId="0" fontId="0" fillId="0" borderId="0" xfId="0" applyAlignment="1">
      <alignment wrapText="1"/>
    </xf>
    <xf numFmtId="0" fontId="2" fillId="2" borderId="0" xfId="0" applyFont="1" applyFill="1" applyProtection="1">
      <protection hidden="1"/>
    </xf>
    <xf numFmtId="0" fontId="2" fillId="4" borderId="0" xfId="0" applyFont="1" applyFill="1" applyProtection="1"/>
    <xf numFmtId="4" fontId="2" fillId="4" borderId="0" xfId="0" applyNumberFormat="1" applyFont="1" applyFill="1" applyBorder="1" applyProtection="1"/>
    <xf numFmtId="0" fontId="0" fillId="5" borderId="0" xfId="0" applyFill="1" applyProtection="1">
      <protection hidden="1"/>
    </xf>
    <xf numFmtId="0" fontId="0" fillId="5" borderId="0" xfId="0" applyFill="1"/>
    <xf numFmtId="0" fontId="1" fillId="4" borderId="0" xfId="0" applyFont="1" applyFill="1" applyProtection="1">
      <protection hidden="1"/>
    </xf>
    <xf numFmtId="0" fontId="0" fillId="3" borderId="0" xfId="0" applyFill="1" applyProtection="1"/>
    <xf numFmtId="0" fontId="3" fillId="4" borderId="0" xfId="0" applyFont="1" applyFill="1" applyProtection="1">
      <protection hidden="1"/>
    </xf>
    <xf numFmtId="0" fontId="2" fillId="0" borderId="0" xfId="0" applyFont="1" applyAlignment="1" applyProtection="1">
      <alignment shrinkToFit="1"/>
      <protection locked="0"/>
    </xf>
    <xf numFmtId="0" fontId="3" fillId="4" borderId="0" xfId="0" applyFont="1" applyFill="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Alignment="1" applyProtection="1">
      <alignment horizontal="center"/>
    </xf>
    <xf numFmtId="0" fontId="0" fillId="0" borderId="0" xfId="0" applyNumberFormat="1"/>
    <xf numFmtId="4" fontId="2" fillId="0" borderId="0" xfId="0" applyNumberFormat="1" applyFont="1" applyAlignment="1" applyProtection="1">
      <alignment shrinkToFit="1"/>
      <protection locked="0"/>
    </xf>
    <xf numFmtId="49" fontId="0" fillId="0" borderId="0" xfId="0" applyNumberFormat="1" applyAlignment="1" applyProtection="1">
      <alignment horizontal="center"/>
      <protection locked="0"/>
    </xf>
    <xf numFmtId="164" fontId="6" fillId="0" borderId="0" xfId="0" applyNumberFormat="1" applyFont="1" applyAlignment="1" applyProtection="1">
      <alignment horizontal="center" shrinkToFit="1"/>
      <protection locked="0"/>
    </xf>
    <xf numFmtId="4" fontId="2" fillId="0" borderId="0" xfId="0" applyNumberFormat="1" applyFont="1" applyBorder="1" applyAlignment="1" applyProtection="1">
      <alignment shrinkToFit="1"/>
      <protection locked="0"/>
    </xf>
    <xf numFmtId="0" fontId="0" fillId="0" borderId="0" xfId="0" applyFill="1" applyAlignment="1">
      <alignment horizontal="center"/>
    </xf>
    <xf numFmtId="0" fontId="2" fillId="2" borderId="0" xfId="0" applyFont="1" applyFill="1" applyAlignment="1" applyProtection="1">
      <alignment horizontal="center"/>
      <protection hidden="1"/>
    </xf>
    <xf numFmtId="0" fontId="2" fillId="2" borderId="0" xfId="0" applyFont="1" applyFill="1" applyBorder="1" applyAlignment="1" applyProtection="1">
      <protection hidden="1"/>
    </xf>
    <xf numFmtId="4" fontId="2" fillId="0" borderId="2" xfId="0" applyNumberFormat="1" applyFont="1" applyBorder="1" applyAlignment="1" applyProtection="1">
      <alignment horizontal="right" vertical="center" shrinkToFit="1"/>
      <protection hidden="1"/>
    </xf>
    <xf numFmtId="0" fontId="2" fillId="0" borderId="2" xfId="0" applyFont="1" applyBorder="1" applyAlignment="1" applyProtection="1">
      <alignment vertical="center" wrapText="1"/>
      <protection hidden="1"/>
    </xf>
    <xf numFmtId="0" fontId="0" fillId="0" borderId="2" xfId="0" applyBorder="1" applyAlignment="1" applyProtection="1">
      <alignment horizontal="center" vertical="center" wrapText="1"/>
      <protection hidden="1"/>
    </xf>
    <xf numFmtId="0" fontId="0" fillId="0" borderId="2" xfId="0" applyBorder="1" applyAlignment="1" applyProtection="1">
      <alignment horizontal="left" vertical="center" wrapText="1"/>
      <protection hidden="1"/>
    </xf>
    <xf numFmtId="0" fontId="6" fillId="0" borderId="2"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2" fillId="0" borderId="2" xfId="0" applyFont="1" applyFill="1" applyBorder="1" applyAlignment="1" applyProtection="1">
      <alignment vertical="center" wrapText="1"/>
      <protection hidden="1"/>
    </xf>
    <xf numFmtId="0" fontId="2" fillId="0" borderId="2" xfId="0" applyFont="1" applyFill="1" applyBorder="1" applyAlignment="1" applyProtection="1">
      <alignment horizontal="center" vertical="center" wrapText="1"/>
      <protection hidden="1"/>
    </xf>
    <xf numFmtId="165" fontId="16" fillId="2" borderId="0" xfId="0" applyNumberFormat="1" applyFont="1" applyFill="1" applyBorder="1" applyAlignment="1" applyProtection="1">
      <alignment horizontal="center"/>
      <protection hidden="1"/>
    </xf>
    <xf numFmtId="165" fontId="16" fillId="2" borderId="1" xfId="0" applyNumberFormat="1" applyFont="1" applyFill="1" applyBorder="1" applyAlignment="1" applyProtection="1">
      <alignment horizontal="center"/>
      <protection hidden="1"/>
    </xf>
    <xf numFmtId="165" fontId="2" fillId="2" borderId="0" xfId="0" applyNumberFormat="1" applyFont="1" applyFill="1" applyBorder="1" applyAlignment="1" applyProtection="1">
      <alignment horizontal="center"/>
      <protection hidden="1"/>
    </xf>
    <xf numFmtId="165" fontId="2" fillId="2" borderId="1" xfId="0" applyNumberFormat="1" applyFont="1" applyFill="1" applyBorder="1" applyAlignment="1" applyProtection="1">
      <alignment horizontal="center"/>
      <protection hidden="1"/>
    </xf>
    <xf numFmtId="0" fontId="0" fillId="6" borderId="0" xfId="0" applyFill="1"/>
    <xf numFmtId="0" fontId="0" fillId="7" borderId="0" xfId="0" applyFill="1" applyAlignment="1">
      <alignment horizontal="center"/>
    </xf>
    <xf numFmtId="0" fontId="3" fillId="7" borderId="0" xfId="0" applyFont="1" applyFill="1" applyAlignment="1">
      <alignment horizontal="center"/>
    </xf>
    <xf numFmtId="0" fontId="0" fillId="7" borderId="0" xfId="0" applyFill="1"/>
    <xf numFmtId="0" fontId="0" fillId="7" borderId="0" xfId="0" applyFill="1" applyAlignment="1">
      <alignment horizontal="right"/>
    </xf>
    <xf numFmtId="0" fontId="0" fillId="7" borderId="0" xfId="0" applyFill="1" applyAlignment="1">
      <alignment horizontal="center" wrapText="1"/>
    </xf>
    <xf numFmtId="0" fontId="17" fillId="7" borderId="0" xfId="0" applyFont="1" applyFill="1" applyAlignment="1">
      <alignment horizontal="center"/>
    </xf>
    <xf numFmtId="0" fontId="3" fillId="7" borderId="0" xfId="0" applyFont="1" applyFill="1" applyAlignment="1">
      <alignment horizontal="left"/>
    </xf>
    <xf numFmtId="0" fontId="3" fillId="7" borderId="0" xfId="0" applyFont="1" applyFill="1"/>
    <xf numFmtId="2" fontId="0" fillId="7" borderId="0" xfId="0" applyNumberFormat="1" applyFill="1" applyAlignment="1">
      <alignment horizontal="center" wrapText="1"/>
    </xf>
    <xf numFmtId="49" fontId="2" fillId="7" borderId="0" xfId="0" applyNumberFormat="1" applyFont="1" applyFill="1" applyBorder="1" applyAlignment="1">
      <alignment horizontal="center" vertical="center"/>
    </xf>
    <xf numFmtId="0" fontId="0" fillId="4" borderId="0" xfId="0" applyFill="1" applyAlignment="1">
      <alignment horizontal="center"/>
    </xf>
    <xf numFmtId="0" fontId="0" fillId="4" borderId="0" xfId="0" applyFill="1" applyAlignment="1">
      <alignment horizontal="center" wrapText="1"/>
    </xf>
    <xf numFmtId="49" fontId="2" fillId="4" borderId="0" xfId="0" applyNumberFormat="1" applyFont="1" applyFill="1" applyBorder="1" applyAlignment="1">
      <alignment horizontal="center" vertical="center"/>
    </xf>
    <xf numFmtId="0" fontId="0" fillId="4" borderId="0" xfId="0" applyFont="1" applyFill="1" applyAlignment="1">
      <alignment horizontal="center"/>
    </xf>
    <xf numFmtId="0" fontId="2" fillId="7" borderId="0" xfId="0" applyFont="1" applyFill="1"/>
    <xf numFmtId="0" fontId="15" fillId="7" borderId="0" xfId="0" applyFont="1" applyFill="1" applyAlignment="1">
      <alignment horizontal="center"/>
    </xf>
    <xf numFmtId="0" fontId="17" fillId="4" borderId="0" xfId="0" applyFont="1" applyFill="1"/>
    <xf numFmtId="0" fontId="0" fillId="4" borderId="0" xfId="0" applyFill="1" applyAlignment="1">
      <alignment horizontal="right"/>
    </xf>
    <xf numFmtId="0" fontId="3" fillId="4" borderId="0" xfId="0" applyFont="1" applyFill="1"/>
    <xf numFmtId="0" fontId="17" fillId="4" borderId="0" xfId="0" applyFont="1" applyFill="1" applyAlignment="1">
      <alignment horizontal="center"/>
    </xf>
    <xf numFmtId="0" fontId="2" fillId="4" borderId="0" xfId="0" applyFont="1" applyFill="1"/>
    <xf numFmtId="0" fontId="3" fillId="4" borderId="0" xfId="0" applyFont="1" applyFill="1" applyAlignment="1">
      <alignment horizontal="center"/>
    </xf>
    <xf numFmtId="0" fontId="16" fillId="4" borderId="0" xfId="0" applyFont="1" applyFill="1"/>
    <xf numFmtId="0" fontId="2" fillId="3" borderId="0" xfId="0" applyFont="1" applyFill="1"/>
    <xf numFmtId="4" fontId="3" fillId="2" borderId="0" xfId="0" applyNumberFormat="1" applyFont="1" applyFill="1" applyBorder="1" applyAlignment="1" applyProtection="1">
      <alignment horizontal="right"/>
      <protection hidden="1"/>
    </xf>
    <xf numFmtId="0" fontId="10" fillId="2" borderId="0" xfId="0" applyFont="1" applyFill="1" applyAlignment="1" applyProtection="1">
      <alignment horizontal="centerContinuous"/>
      <protection hidden="1"/>
    </xf>
    <xf numFmtId="0" fontId="10" fillId="2" borderId="0" xfId="0" applyFont="1" applyFill="1" applyBorder="1" applyAlignment="1" applyProtection="1">
      <alignment horizontal="centerContinuous"/>
      <protection hidden="1"/>
    </xf>
    <xf numFmtId="0" fontId="10" fillId="2" borderId="0" xfId="0" applyFont="1" applyFill="1" applyBorder="1" applyAlignment="1" applyProtection="1">
      <alignment horizontal="centerContinuous" vertical="center"/>
      <protection hidden="1"/>
    </xf>
    <xf numFmtId="0" fontId="2" fillId="2" borderId="0" xfId="0" applyFont="1" applyFill="1" applyBorder="1" applyAlignment="1" applyProtection="1">
      <alignment horizontal="left" vertical="top" wrapText="1"/>
      <protection hidden="1"/>
    </xf>
    <xf numFmtId="0" fontId="2" fillId="2" borderId="0" xfId="0" applyFont="1" applyFill="1" applyBorder="1" applyAlignment="1" applyProtection="1">
      <alignment horizontal="left" vertical="top"/>
      <protection hidden="1"/>
    </xf>
    <xf numFmtId="0" fontId="15" fillId="4" borderId="0" xfId="0" applyFont="1" applyFill="1"/>
    <xf numFmtId="0" fontId="0" fillId="0" borderId="0" xfId="0" applyProtection="1">
      <protection hidden="1"/>
    </xf>
    <xf numFmtId="2" fontId="17" fillId="4" borderId="0" xfId="0" applyNumberFormat="1" applyFont="1" applyFill="1" applyAlignment="1">
      <alignment horizontal="center"/>
    </xf>
    <xf numFmtId="2" fontId="15" fillId="0" borderId="0" xfId="0" applyNumberFormat="1" applyFont="1" applyFill="1" applyAlignment="1">
      <alignment horizontal="center" wrapText="1"/>
    </xf>
    <xf numFmtId="0" fontId="15" fillId="0" borderId="0" xfId="0" applyFont="1" applyFill="1" applyAlignment="1">
      <alignment horizontal="center"/>
    </xf>
    <xf numFmtId="0" fontId="0" fillId="0" borderId="0" xfId="0" applyFill="1" applyBorder="1"/>
    <xf numFmtId="49" fontId="2" fillId="0" borderId="0" xfId="0" applyNumberFormat="1" applyFont="1" applyFill="1" applyBorder="1"/>
    <xf numFmtId="0" fontId="0" fillId="0" borderId="0" xfId="0" applyNumberFormat="1" applyFill="1" applyProtection="1">
      <protection locked="0"/>
    </xf>
    <xf numFmtId="0" fontId="5" fillId="0" borderId="2" xfId="0" applyNumberFormat="1" applyFont="1" applyBorder="1" applyAlignment="1" applyProtection="1">
      <alignment horizontal="center" vertical="center" wrapText="1"/>
      <protection hidden="1"/>
    </xf>
    <xf numFmtId="0" fontId="2" fillId="0" borderId="0" xfId="0" applyFont="1" applyFill="1" applyBorder="1" applyProtection="1">
      <protection locked="0"/>
    </xf>
    <xf numFmtId="4" fontId="2" fillId="2" borderId="0" xfId="0" applyNumberFormat="1" applyFont="1" applyFill="1" applyBorder="1" applyAlignment="1" applyProtection="1">
      <alignment horizontal="right"/>
      <protection locked="0"/>
    </xf>
    <xf numFmtId="0" fontId="0" fillId="0" borderId="0" xfId="0" applyFill="1" applyProtection="1">
      <protection locked="0"/>
    </xf>
    <xf numFmtId="4" fontId="2" fillId="0" borderId="8" xfId="0" applyNumberFormat="1" applyFont="1" applyBorder="1" applyAlignment="1" applyProtection="1">
      <alignment shrinkToFit="1"/>
      <protection locked="0"/>
    </xf>
    <xf numFmtId="0" fontId="18" fillId="2" borderId="0" xfId="0" applyFont="1" applyFill="1" applyAlignment="1" applyProtection="1">
      <alignment horizontal="left" indent="1"/>
      <protection hidden="1"/>
    </xf>
    <xf numFmtId="0" fontId="2" fillId="2" borderId="0" xfId="0" applyFont="1" applyFill="1" applyAlignment="1" applyProtection="1">
      <alignment horizontal="left"/>
      <protection hidden="1"/>
    </xf>
    <xf numFmtId="4" fontId="0" fillId="0" borderId="0" xfId="0" applyNumberFormat="1" applyFill="1" applyProtection="1">
      <protection locked="0"/>
    </xf>
    <xf numFmtId="4" fontId="0" fillId="0" borderId="0" xfId="0" applyNumberFormat="1" applyFill="1" applyBorder="1" applyProtection="1">
      <protection locked="0"/>
    </xf>
    <xf numFmtId="0" fontId="2" fillId="4" borderId="0" xfId="0" applyFont="1" applyFill="1" applyBorder="1" applyProtection="1"/>
    <xf numFmtId="0" fontId="11" fillId="9" borderId="0" xfId="0" applyFont="1" applyFill="1" applyProtection="1">
      <protection hidden="1"/>
    </xf>
    <xf numFmtId="0" fontId="0" fillId="9" borderId="0" xfId="0" applyFill="1"/>
    <xf numFmtId="0" fontId="0" fillId="0" borderId="0" xfId="0" applyAlignment="1" applyProtection="1">
      <alignment horizontal="center"/>
    </xf>
    <xf numFmtId="0" fontId="0" fillId="0" borderId="0" xfId="0" applyAlignment="1" applyProtection="1">
      <alignment wrapText="1"/>
    </xf>
    <xf numFmtId="167" fontId="0" fillId="0" borderId="0" xfId="0" applyNumberFormat="1" applyAlignment="1" applyProtection="1">
      <alignment shrinkToFit="1"/>
    </xf>
    <xf numFmtId="4" fontId="2" fillId="0" borderId="0" xfId="0" applyNumberFormat="1" applyFont="1" applyAlignment="1" applyProtection="1">
      <alignment shrinkToFit="1"/>
    </xf>
    <xf numFmtId="166" fontId="0" fillId="0" borderId="0" xfId="0" applyNumberFormat="1" applyAlignment="1" applyProtection="1">
      <alignment horizontal="center"/>
    </xf>
    <xf numFmtId="1" fontId="0" fillId="0" borderId="0" xfId="0" applyNumberFormat="1" applyAlignment="1" applyProtection="1">
      <alignment horizontal="center"/>
    </xf>
    <xf numFmtId="4" fontId="0" fillId="0" borderId="0" xfId="0" applyNumberFormat="1" applyAlignment="1" applyProtection="1">
      <alignment shrinkToFit="1"/>
    </xf>
    <xf numFmtId="49" fontId="0" fillId="0" borderId="0" xfId="0" applyNumberFormat="1" applyAlignment="1" applyProtection="1">
      <alignment horizontal="center"/>
    </xf>
    <xf numFmtId="164" fontId="6" fillId="0" borderId="0" xfId="0" applyNumberFormat="1" applyFont="1" applyAlignment="1" applyProtection="1">
      <alignment horizontal="center" shrinkToFit="1"/>
    </xf>
    <xf numFmtId="4" fontId="2" fillId="0" borderId="0" xfId="0" applyNumberFormat="1" applyFont="1" applyBorder="1" applyAlignment="1" applyProtection="1">
      <alignment shrinkToFit="1"/>
    </xf>
    <xf numFmtId="0" fontId="0" fillId="0" borderId="0" xfId="0" applyBorder="1" applyAlignment="1" applyProtection="1">
      <alignment horizontal="center"/>
    </xf>
    <xf numFmtId="0" fontId="0" fillId="0" borderId="0" xfId="0" applyNumberFormat="1" applyProtection="1"/>
    <xf numFmtId="2" fontId="5" fillId="4" borderId="0" xfId="0" applyNumberFormat="1" applyFont="1" applyFill="1" applyBorder="1" applyAlignment="1" applyProtection="1">
      <alignment horizontal="left"/>
    </xf>
    <xf numFmtId="2" fontId="5" fillId="4" borderId="0" xfId="0" applyNumberFormat="1" applyFont="1" applyFill="1" applyBorder="1" applyAlignment="1" applyProtection="1">
      <alignment horizontal="left" wrapText="1"/>
    </xf>
    <xf numFmtId="4" fontId="4" fillId="4" borderId="0" xfId="0" applyNumberFormat="1" applyFont="1" applyFill="1" applyBorder="1" applyProtection="1"/>
    <xf numFmtId="0" fontId="9" fillId="9" borderId="0" xfId="0" applyNumberFormat="1" applyFont="1" applyFill="1" applyBorder="1" applyAlignment="1" applyProtection="1">
      <alignment shrinkToFit="1"/>
      <protection hidden="1"/>
    </xf>
    <xf numFmtId="0" fontId="1" fillId="9" borderId="0" xfId="0" applyNumberFormat="1" applyFont="1" applyFill="1" applyBorder="1" applyAlignment="1" applyProtection="1">
      <alignment shrinkToFit="1"/>
      <protection hidden="1"/>
    </xf>
    <xf numFmtId="4" fontId="2" fillId="0" borderId="1" xfId="0" applyNumberFormat="1" applyFont="1" applyBorder="1" applyAlignment="1" applyProtection="1">
      <alignment shrinkToFit="1"/>
      <protection hidden="1"/>
    </xf>
    <xf numFmtId="0" fontId="22" fillId="4" borderId="0" xfId="0" applyFont="1" applyFill="1"/>
    <xf numFmtId="0" fontId="19" fillId="9" borderId="0" xfId="0" applyFont="1" applyFill="1" applyAlignment="1" applyProtection="1">
      <alignment horizontal="left"/>
      <protection hidden="1"/>
    </xf>
    <xf numFmtId="0" fontId="11" fillId="2" borderId="0" xfId="0" applyFont="1" applyFill="1" applyAlignment="1" applyProtection="1">
      <alignment horizontal="right"/>
      <protection hidden="1"/>
    </xf>
    <xf numFmtId="0" fontId="3" fillId="0" borderId="2" xfId="0" applyFont="1" applyBorder="1" applyAlignment="1" applyProtection="1">
      <alignment horizontal="left" vertical="center" wrapText="1"/>
      <protection hidden="1"/>
    </xf>
    <xf numFmtId="0" fontId="0" fillId="0" borderId="0" xfId="0" applyProtection="1">
      <protection locked="0"/>
    </xf>
    <xf numFmtId="0" fontId="2" fillId="0" borderId="0" xfId="0" applyFont="1"/>
    <xf numFmtId="2" fontId="23" fillId="10" borderId="0" xfId="0" applyNumberFormat="1" applyFont="1" applyFill="1" applyBorder="1" applyAlignment="1" applyProtection="1">
      <alignment horizontal="center"/>
      <protection locked="0"/>
    </xf>
    <xf numFmtId="0" fontId="0" fillId="10" borderId="0" xfId="0" applyFill="1"/>
    <xf numFmtId="0" fontId="21" fillId="8" borderId="0" xfId="0" applyNumberFormat="1" applyFont="1" applyFill="1" applyBorder="1" applyAlignment="1" applyProtection="1">
      <alignment horizontal="center" shrinkToFit="1"/>
      <protection hidden="1"/>
    </xf>
    <xf numFmtId="49" fontId="11" fillId="2" borderId="0" xfId="0" applyNumberFormat="1" applyFont="1" applyFill="1" applyBorder="1" applyAlignment="1" applyProtection="1">
      <alignment horizontal="left" indent="1"/>
      <protection locked="0"/>
    </xf>
    <xf numFmtId="0" fontId="11" fillId="10" borderId="0" xfId="0" applyFont="1" applyFill="1" applyProtection="1">
      <protection hidden="1"/>
    </xf>
    <xf numFmtId="0" fontId="11" fillId="10" borderId="0" xfId="0" applyFont="1" applyFill="1" applyBorder="1" applyProtection="1">
      <protection hidden="1"/>
    </xf>
    <xf numFmtId="49" fontId="11" fillId="2" borderId="0" xfId="0" applyNumberFormat="1" applyFont="1" applyFill="1" applyBorder="1" applyAlignment="1" applyProtection="1">
      <alignment horizontal="left" vertical="center" indent="1"/>
      <protection locked="0"/>
    </xf>
    <xf numFmtId="0" fontId="11" fillId="2" borderId="0" xfId="0" applyFont="1" applyFill="1" applyBorder="1" applyAlignment="1" applyProtection="1">
      <alignment horizontal="right" vertical="center"/>
      <protection hidden="1"/>
    </xf>
    <xf numFmtId="0" fontId="11" fillId="2" borderId="0" xfId="0" applyFont="1" applyFill="1" applyBorder="1" applyAlignment="1" applyProtection="1">
      <alignment horizontal="right" vertical="center" indent="3"/>
      <protection hidden="1"/>
    </xf>
    <xf numFmtId="49" fontId="24" fillId="2" borderId="0" xfId="1" applyNumberFormat="1" applyFill="1" applyBorder="1" applyAlignment="1" applyProtection="1">
      <alignment horizontal="left" vertical="center" indent="1"/>
      <protection locked="0"/>
    </xf>
    <xf numFmtId="0" fontId="11" fillId="2" borderId="0" xfId="0" applyFont="1" applyFill="1" applyBorder="1" applyAlignment="1" applyProtection="1">
      <alignment horizontal="left" vertical="center"/>
      <protection hidden="1"/>
    </xf>
    <xf numFmtId="167" fontId="11" fillId="2" borderId="0" xfId="0" applyNumberFormat="1" applyFont="1" applyFill="1" applyBorder="1" applyAlignment="1" applyProtection="1">
      <alignment horizontal="left" vertical="center" indent="1"/>
      <protection locked="0"/>
    </xf>
    <xf numFmtId="1" fontId="11" fillId="2" borderId="0" xfId="0" applyNumberFormat="1" applyFont="1" applyFill="1" applyBorder="1" applyAlignment="1" applyProtection="1">
      <alignment horizontal="left" vertical="center" indent="1"/>
      <protection locked="0"/>
    </xf>
    <xf numFmtId="49" fontId="11" fillId="2" borderId="0" xfId="0" applyNumberFormat="1" applyFont="1" applyFill="1" applyBorder="1" applyAlignment="1" applyProtection="1">
      <alignment horizontal="left" vertical="top" wrapText="1" indent="1"/>
      <protection locked="0"/>
    </xf>
    <xf numFmtId="0" fontId="10" fillId="2" borderId="0" xfId="0" applyFont="1" applyFill="1" applyBorder="1" applyAlignment="1" applyProtection="1">
      <alignment horizontal="left"/>
      <protection hidden="1"/>
    </xf>
    <xf numFmtId="0" fontId="25" fillId="8" borderId="6" xfId="0" applyNumberFormat="1" applyFont="1" applyFill="1" applyBorder="1" applyAlignment="1" applyProtection="1">
      <alignment horizontal="center" shrinkToFit="1"/>
      <protection hidden="1"/>
    </xf>
    <xf numFmtId="0" fontId="25" fillId="8" borderId="6" xfId="0" applyFont="1" applyFill="1" applyBorder="1" applyAlignment="1" applyProtection="1">
      <alignment horizontal="center"/>
      <protection hidden="1"/>
    </xf>
    <xf numFmtId="0" fontId="24" fillId="4" borderId="0" xfId="1" applyFill="1" applyProtection="1">
      <protection hidden="1"/>
    </xf>
    <xf numFmtId="0" fontId="24" fillId="0" borderId="0" xfId="1" applyAlignment="1" applyProtection="1">
      <alignment wrapText="1"/>
    </xf>
    <xf numFmtId="0" fontId="24" fillId="0" borderId="0" xfId="1"/>
    <xf numFmtId="4" fontId="24" fillId="0" borderId="0" xfId="1" applyNumberFormat="1" applyFill="1" applyAlignment="1" applyProtection="1">
      <alignment horizontal="center" vertical="center" wrapText="1"/>
      <protection locked="0"/>
    </xf>
    <xf numFmtId="49" fontId="0" fillId="0" borderId="0" xfId="0" applyNumberFormat="1" applyProtection="1">
      <protection locked="0"/>
    </xf>
    <xf numFmtId="49" fontId="0" fillId="0" borderId="0" xfId="0" applyNumberFormat="1" applyAlignment="1" applyProtection="1">
      <alignment wrapText="1"/>
      <protection locked="0"/>
    </xf>
    <xf numFmtId="4" fontId="0" fillId="10" borderId="0" xfId="0" applyNumberFormat="1" applyFill="1" applyProtection="1">
      <protection locked="0"/>
    </xf>
    <xf numFmtId="49" fontId="0" fillId="10" borderId="0" xfId="0" applyNumberFormat="1" applyFill="1" applyProtection="1">
      <protection locked="0"/>
    </xf>
    <xf numFmtId="4" fontId="27" fillId="13" borderId="0" xfId="0" applyNumberFormat="1" applyFont="1" applyFill="1" applyAlignment="1" applyProtection="1">
      <alignment horizontal="right"/>
      <protection locked="0"/>
    </xf>
    <xf numFmtId="49" fontId="27" fillId="14" borderId="0" xfId="0" applyNumberFormat="1" applyFont="1" applyFill="1" applyAlignment="1" applyProtection="1">
      <alignment horizontal="left"/>
      <protection locked="0"/>
    </xf>
    <xf numFmtId="0" fontId="1" fillId="0" borderId="2" xfId="0" applyFont="1" applyBorder="1" applyAlignment="1" applyProtection="1">
      <alignment horizontal="center" vertical="center" wrapText="1"/>
      <protection hidden="1"/>
    </xf>
    <xf numFmtId="0" fontId="2" fillId="2" borderId="0" xfId="0" applyFont="1" applyFill="1" applyBorder="1" applyAlignment="1" applyProtection="1">
      <alignment shrinkToFit="1"/>
      <protection hidden="1"/>
    </xf>
    <xf numFmtId="49" fontId="1" fillId="0" borderId="0" xfId="0" applyNumberFormat="1" applyFont="1" applyBorder="1" applyAlignment="1" applyProtection="1">
      <alignment horizontal="left" wrapText="1"/>
      <protection locked="0"/>
    </xf>
    <xf numFmtId="49" fontId="1" fillId="0" borderId="0" xfId="0" applyNumberFormat="1" applyFont="1" applyBorder="1" applyAlignment="1" applyProtection="1">
      <alignment horizontal="center"/>
      <protection locked="0"/>
    </xf>
    <xf numFmtId="49" fontId="28" fillId="14" borderId="0" xfId="0" applyNumberFormat="1" applyFont="1" applyFill="1" applyAlignment="1" applyProtection="1">
      <alignment horizontal="left"/>
      <protection locked="0"/>
    </xf>
    <xf numFmtId="4" fontId="28" fillId="13" borderId="12" xfId="0" applyNumberFormat="1" applyFont="1" applyFill="1" applyBorder="1" applyAlignment="1" applyProtection="1">
      <alignment horizontal="right"/>
      <protection locked="0"/>
    </xf>
    <xf numFmtId="0" fontId="1" fillId="0" borderId="0" xfId="0" applyFont="1"/>
    <xf numFmtId="0" fontId="2" fillId="2" borderId="0" xfId="0" applyFont="1" applyFill="1" applyBorder="1" applyAlignment="1" applyProtection="1">
      <alignment horizontal="right"/>
      <protection locked="0"/>
    </xf>
    <xf numFmtId="0" fontId="2" fillId="2" borderId="0" xfId="0" applyFont="1" applyFill="1" applyBorder="1" applyAlignment="1" applyProtection="1">
      <alignment horizontal="left"/>
      <protection locked="0"/>
    </xf>
    <xf numFmtId="0" fontId="2" fillId="2" borderId="0"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protection locked="0"/>
    </xf>
    <xf numFmtId="0" fontId="2" fillId="2" borderId="1" xfId="0" applyFont="1" applyFill="1" applyBorder="1" applyAlignment="1" applyProtection="1">
      <alignment horizontal="left" vertical="top"/>
      <protection locked="0"/>
    </xf>
    <xf numFmtId="0" fontId="2" fillId="0" borderId="1" xfId="0" applyFont="1" applyBorder="1" applyAlignment="1" applyProtection="1">
      <alignment horizontal="center" vertical="center" wrapText="1"/>
      <protection locked="0"/>
    </xf>
    <xf numFmtId="0" fontId="7" fillId="0" borderId="0" xfId="0" applyFont="1" applyBorder="1" applyAlignment="1" applyProtection="1">
      <alignment horizontal="center" wrapText="1"/>
      <protection locked="0"/>
    </xf>
    <xf numFmtId="1" fontId="2" fillId="0" borderId="0" xfId="0" applyNumberFormat="1" applyFont="1" applyBorder="1" applyAlignment="1" applyProtection="1">
      <alignment horizontal="right" indent="2"/>
      <protection locked="0"/>
    </xf>
    <xf numFmtId="0" fontId="0" fillId="9" borderId="0" xfId="0" applyFill="1" applyProtection="1">
      <protection locked="0"/>
    </xf>
    <xf numFmtId="0" fontId="1" fillId="0" borderId="2" xfId="0" applyFont="1" applyBorder="1" applyAlignment="1" applyProtection="1">
      <alignment horizontal="center" vertical="center" wrapText="1"/>
      <protection locked="0"/>
    </xf>
    <xf numFmtId="0" fontId="1" fillId="0" borderId="0" xfId="0" applyFont="1" applyFill="1" applyBorder="1"/>
    <xf numFmtId="0" fontId="0" fillId="4" borderId="9" xfId="0" applyFill="1" applyBorder="1"/>
    <xf numFmtId="0" fontId="0" fillId="4" borderId="2" xfId="0" applyFill="1" applyBorder="1" applyAlignment="1">
      <alignment horizontal="right"/>
    </xf>
    <xf numFmtId="0" fontId="23" fillId="4" borderId="10" xfId="0" applyFont="1" applyFill="1" applyBorder="1"/>
    <xf numFmtId="0" fontId="1" fillId="0" borderId="2" xfId="0" applyFont="1" applyFill="1" applyBorder="1" applyAlignment="1" applyProtection="1">
      <alignment horizontal="center" vertical="center" wrapText="1"/>
      <protection hidden="1"/>
    </xf>
    <xf numFmtId="0" fontId="2" fillId="4" borderId="0" xfId="0" applyFont="1" applyFill="1" applyProtection="1">
      <protection locked="0"/>
    </xf>
    <xf numFmtId="0" fontId="2" fillId="0" borderId="0" xfId="0" applyFont="1" applyBorder="1" applyProtection="1">
      <protection locked="0"/>
    </xf>
    <xf numFmtId="0" fontId="2" fillId="4" borderId="0" xfId="0" applyFont="1" applyFill="1" applyBorder="1" applyAlignment="1" applyProtection="1">
      <alignment horizontal="center" vertical="center" wrapText="1"/>
      <protection locked="0"/>
    </xf>
    <xf numFmtId="0" fontId="2" fillId="0" borderId="0" xfId="0" applyFont="1" applyBorder="1" applyAlignment="1" applyProtection="1">
      <alignment vertical="center"/>
      <protection locked="0"/>
    </xf>
    <xf numFmtId="0" fontId="2" fillId="4" borderId="0" xfId="0" applyFont="1" applyFill="1" applyBorder="1" applyAlignment="1" applyProtection="1">
      <alignment horizontal="center" wrapText="1"/>
      <protection locked="0"/>
    </xf>
    <xf numFmtId="0" fontId="0" fillId="4" borderId="0" xfId="0" applyFill="1" applyProtection="1">
      <protection locked="0"/>
    </xf>
    <xf numFmtId="49" fontId="6" fillId="0" borderId="0" xfId="0" applyNumberFormat="1" applyFont="1" applyAlignment="1" applyProtection="1">
      <alignment wrapText="1"/>
      <protection locked="0"/>
    </xf>
    <xf numFmtId="0" fontId="6" fillId="0" borderId="0" xfId="0" applyFont="1" applyProtection="1">
      <protection locked="0"/>
    </xf>
    <xf numFmtId="0" fontId="6" fillId="9" borderId="0" xfId="0" applyFont="1" applyFill="1" applyBorder="1" applyAlignment="1" applyProtection="1">
      <alignment shrinkToFit="1"/>
      <protection hidden="1"/>
    </xf>
    <xf numFmtId="0" fontId="6" fillId="0" borderId="0" xfId="0" applyFont="1" applyAlignment="1" applyProtection="1">
      <alignment horizontal="center" shrinkToFit="1"/>
      <protection locked="0"/>
    </xf>
    <xf numFmtId="0" fontId="1" fillId="0" borderId="0" xfId="0" applyFont="1" applyProtection="1">
      <protection locked="0"/>
    </xf>
    <xf numFmtId="0" fontId="6" fillId="9" borderId="0" xfId="0" applyFont="1" applyFill="1" applyBorder="1" applyAlignment="1" applyProtection="1">
      <alignment horizontal="center" shrinkToFit="1"/>
      <protection hidden="1"/>
    </xf>
    <xf numFmtId="49" fontId="0" fillId="10" borderId="0" xfId="0" applyNumberFormat="1" applyFill="1" applyAlignment="1" applyProtection="1">
      <alignment horizontal="center"/>
      <protection locked="0"/>
    </xf>
    <xf numFmtId="0" fontId="1" fillId="0" borderId="0" xfId="0" applyFont="1" applyFill="1" applyAlignment="1" applyProtection="1">
      <alignment horizontal="center"/>
      <protection locked="0"/>
    </xf>
    <xf numFmtId="49" fontId="6" fillId="0" borderId="0" xfId="0" applyNumberFormat="1" applyFont="1" applyFill="1" applyAlignment="1" applyProtection="1">
      <alignment wrapText="1"/>
      <protection locked="0"/>
    </xf>
    <xf numFmtId="0" fontId="6" fillId="0" borderId="0" xfId="0" applyFont="1" applyFill="1" applyAlignment="1" applyProtection="1">
      <alignment horizontal="center" shrinkToFit="1"/>
      <protection locked="0"/>
    </xf>
    <xf numFmtId="0" fontId="0" fillId="0" borderId="0" xfId="0" applyFill="1" applyAlignment="1" applyProtection="1">
      <alignment horizontal="center"/>
      <protection locked="0"/>
    </xf>
    <xf numFmtId="0" fontId="1" fillId="0" borderId="0" xfId="0" applyFont="1" applyFill="1" applyProtection="1">
      <protection locked="0"/>
    </xf>
    <xf numFmtId="0" fontId="0" fillId="0" borderId="0" xfId="0" applyFill="1" applyAlignment="1" applyProtection="1">
      <alignment wrapText="1"/>
      <protection locked="0"/>
    </xf>
    <xf numFmtId="0" fontId="0" fillId="0" borderId="7" xfId="0" applyBorder="1" applyAlignment="1" applyProtection="1">
      <alignment horizontal="center" vertical="center" wrapText="1"/>
      <protection hidden="1"/>
    </xf>
    <xf numFmtId="4" fontId="2" fillId="0" borderId="0" xfId="0" applyNumberFormat="1" applyFont="1" applyFill="1" applyBorder="1" applyAlignment="1" applyProtection="1">
      <alignment shrinkToFit="1"/>
      <protection locked="0"/>
    </xf>
    <xf numFmtId="167" fontId="0" fillId="0" borderId="0" xfId="0" applyNumberFormat="1" applyFill="1" applyBorder="1" applyAlignment="1" applyProtection="1">
      <alignment shrinkToFit="1"/>
      <protection locked="0"/>
    </xf>
    <xf numFmtId="167" fontId="0" fillId="0" borderId="0" xfId="0" applyNumberFormat="1" applyBorder="1" applyAlignment="1" applyProtection="1">
      <alignment shrinkToFit="1"/>
      <protection locked="0"/>
    </xf>
    <xf numFmtId="0" fontId="6" fillId="0" borderId="7"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1" fillId="0" borderId="7" xfId="0" applyFont="1" applyFill="1" applyBorder="1" applyAlignment="1" applyProtection="1">
      <alignment horizontal="center" vertical="center" wrapText="1"/>
      <protection hidden="1"/>
    </xf>
    <xf numFmtId="0" fontId="8" fillId="0" borderId="7" xfId="0" applyFont="1" applyBorder="1" applyAlignment="1" applyProtection="1">
      <alignment horizontal="center" vertical="center" wrapText="1"/>
      <protection hidden="1"/>
    </xf>
    <xf numFmtId="166" fontId="0" fillId="0" borderId="0" xfId="0" applyNumberFormat="1" applyFill="1" applyBorder="1" applyAlignment="1" applyProtection="1">
      <alignment horizontal="center"/>
      <protection locked="0"/>
    </xf>
    <xf numFmtId="1" fontId="0" fillId="0" borderId="0" xfId="0" applyNumberFormat="1" applyFill="1" applyBorder="1" applyAlignment="1" applyProtection="1">
      <alignment horizontal="center"/>
      <protection locked="0"/>
    </xf>
    <xf numFmtId="4" fontId="0" fillId="0" borderId="0" xfId="0" applyNumberFormat="1" applyFill="1" applyBorder="1" applyAlignment="1" applyProtection="1">
      <alignment shrinkToFit="1"/>
      <protection locked="0"/>
    </xf>
    <xf numFmtId="49" fontId="0" fillId="0" borderId="0" xfId="0" applyNumberFormat="1" applyFill="1" applyBorder="1" applyAlignment="1" applyProtection="1">
      <alignment horizontal="center"/>
      <protection locked="0"/>
    </xf>
    <xf numFmtId="164" fontId="6" fillId="0" borderId="0" xfId="0" applyNumberFormat="1" applyFont="1" applyFill="1" applyBorder="1" applyAlignment="1" applyProtection="1">
      <alignment horizontal="center" shrinkToFit="1"/>
      <protection locked="0"/>
    </xf>
    <xf numFmtId="166" fontId="0" fillId="0" borderId="0" xfId="0" applyNumberFormat="1" applyBorder="1" applyAlignment="1" applyProtection="1">
      <alignment horizontal="center"/>
      <protection locked="0"/>
    </xf>
    <xf numFmtId="1" fontId="0" fillId="0" borderId="0" xfId="0" applyNumberFormat="1" applyBorder="1" applyAlignment="1" applyProtection="1">
      <alignment horizontal="center"/>
      <protection locked="0"/>
    </xf>
    <xf numFmtId="4" fontId="0" fillId="0" borderId="0" xfId="0" applyNumberFormat="1" applyBorder="1" applyAlignment="1" applyProtection="1">
      <alignment shrinkToFit="1"/>
      <protection locked="0"/>
    </xf>
    <xf numFmtId="164" fontId="6" fillId="0" borderId="0" xfId="0" applyNumberFormat="1" applyFont="1" applyBorder="1" applyAlignment="1" applyProtection="1">
      <alignment horizontal="center" shrinkToFit="1"/>
      <protection locked="0"/>
    </xf>
    <xf numFmtId="0" fontId="1" fillId="0" borderId="0" xfId="0" applyFont="1" applyFill="1" applyBorder="1" applyAlignment="1" applyProtection="1">
      <alignment wrapText="1"/>
      <protection locked="0"/>
    </xf>
    <xf numFmtId="0" fontId="0" fillId="0" borderId="0" xfId="0" applyFill="1" applyBorder="1" applyAlignment="1" applyProtection="1">
      <alignment wrapText="1"/>
      <protection locked="0"/>
    </xf>
    <xf numFmtId="0" fontId="0" fillId="0" borderId="7" xfId="0" applyBorder="1" applyAlignment="1" applyProtection="1">
      <alignment horizontal="left" vertical="center" wrapText="1"/>
      <protection hidden="1"/>
    </xf>
    <xf numFmtId="165" fontId="2" fillId="2" borderId="0" xfId="0" applyNumberFormat="1" applyFont="1" applyFill="1" applyBorder="1" applyAlignment="1" applyProtection="1">
      <protection hidden="1"/>
    </xf>
    <xf numFmtId="0" fontId="11" fillId="0" borderId="0" xfId="0" applyFont="1" applyAlignment="1" applyProtection="1">
      <alignment horizontal="left" indent="3"/>
      <protection hidden="1"/>
    </xf>
    <xf numFmtId="0" fontId="0" fillId="0" borderId="0" xfId="0" quotePrefix="1"/>
    <xf numFmtId="0" fontId="23" fillId="4" borderId="13" xfId="0" applyFont="1" applyFill="1" applyBorder="1"/>
    <xf numFmtId="0" fontId="0" fillId="0" borderId="1" xfId="0" applyFill="1" applyBorder="1" applyProtection="1">
      <protection hidden="1"/>
    </xf>
    <xf numFmtId="0" fontId="2" fillId="2" borderId="1" xfId="0" applyFont="1" applyFill="1" applyBorder="1" applyAlignment="1" applyProtection="1">
      <alignment horizontal="left" vertical="top"/>
      <protection hidden="1"/>
    </xf>
    <xf numFmtId="0" fontId="2" fillId="2" borderId="0" xfId="0" applyFont="1" applyFill="1" applyBorder="1" applyAlignment="1" applyProtection="1">
      <alignment horizontal="left"/>
      <protection hidden="1"/>
    </xf>
    <xf numFmtId="0" fontId="2" fillId="2" borderId="0" xfId="0" applyFont="1" applyFill="1" applyBorder="1" applyAlignment="1" applyProtection="1">
      <alignment horizontal="left" vertical="top"/>
      <protection hidden="1"/>
    </xf>
    <xf numFmtId="0" fontId="2" fillId="2" borderId="7" xfId="0" applyFont="1" applyFill="1" applyBorder="1" applyAlignment="1" applyProtection="1">
      <alignment horizontal="left"/>
      <protection hidden="1"/>
    </xf>
    <xf numFmtId="0" fontId="6" fillId="2" borderId="0" xfId="0" applyFont="1" applyFill="1" applyBorder="1" applyAlignment="1" applyProtection="1">
      <alignment horizontal="right"/>
      <protection hidden="1"/>
    </xf>
    <xf numFmtId="0" fontId="6" fillId="0" borderId="0" xfId="0" applyFont="1" applyFill="1" applyAlignment="1" applyProtection="1">
      <alignment horizontal="right"/>
      <protection hidden="1"/>
    </xf>
    <xf numFmtId="4" fontId="27" fillId="13" borderId="0" xfId="0" applyNumberFormat="1" applyFont="1" applyFill="1" applyAlignment="1" applyProtection="1">
      <alignment horizontal="right"/>
      <protection hidden="1"/>
    </xf>
    <xf numFmtId="49" fontId="27" fillId="14" borderId="0" xfId="0" applyNumberFormat="1" applyFont="1" applyFill="1" applyAlignment="1" applyProtection="1">
      <alignment horizontal="left"/>
      <protection hidden="1"/>
    </xf>
    <xf numFmtId="0" fontId="6" fillId="9" borderId="0" xfId="0" applyFont="1" applyFill="1" applyAlignment="1" applyProtection="1">
      <alignment shrinkToFit="1"/>
      <protection hidden="1"/>
    </xf>
    <xf numFmtId="0" fontId="6" fillId="9" borderId="0" xfId="0" applyFont="1" applyFill="1" applyAlignment="1" applyProtection="1">
      <alignment horizontal="center" shrinkToFit="1"/>
      <protection hidden="1"/>
    </xf>
    <xf numFmtId="0" fontId="6" fillId="0" borderId="2" xfId="0" applyFont="1" applyBorder="1" applyAlignment="1" applyProtection="1">
      <alignment vertical="center" shrinkToFit="1"/>
      <protection hidden="1"/>
    </xf>
    <xf numFmtId="0" fontId="6" fillId="0" borderId="2" xfId="0" applyFont="1" applyBorder="1" applyAlignment="1" applyProtection="1">
      <alignment horizontal="center" vertical="center" shrinkToFit="1"/>
      <protection hidden="1"/>
    </xf>
    <xf numFmtId="4" fontId="2" fillId="0" borderId="0" xfId="0" applyNumberFormat="1" applyFont="1" applyBorder="1" applyAlignment="1" applyProtection="1">
      <alignment shrinkToFit="1"/>
      <protection hidden="1"/>
    </xf>
    <xf numFmtId="0" fontId="26" fillId="8" borderId="6" xfId="0" applyNumberFormat="1" applyFont="1" applyFill="1" applyBorder="1" applyAlignment="1" applyProtection="1">
      <alignment horizontal="center" shrinkToFit="1"/>
      <protection hidden="1"/>
    </xf>
    <xf numFmtId="0" fontId="31" fillId="2" borderId="0" xfId="0" applyFont="1" applyFill="1" applyBorder="1" applyAlignment="1" applyProtection="1">
      <alignment horizontal="left" wrapText="1" indent="3"/>
      <protection hidden="1"/>
    </xf>
    <xf numFmtId="0" fontId="0" fillId="0" borderId="0" xfId="0" applyFont="1" applyFill="1" applyBorder="1"/>
    <xf numFmtId="0" fontId="23" fillId="4" borderId="0" xfId="0" applyFont="1" applyFill="1" applyBorder="1"/>
    <xf numFmtId="0" fontId="1" fillId="4" borderId="0" xfId="0" applyFont="1" applyFill="1"/>
    <xf numFmtId="0" fontId="1" fillId="4" borderId="0" xfId="0" applyFont="1" applyFill="1" applyAlignment="1" applyProtection="1">
      <alignment horizontal="center"/>
    </xf>
    <xf numFmtId="0" fontId="1" fillId="0" borderId="7" xfId="0" applyFont="1" applyBorder="1" applyAlignment="1" applyProtection="1">
      <alignment horizontal="center" vertical="center" wrapText="1"/>
      <protection hidden="1"/>
    </xf>
    <xf numFmtId="49" fontId="1" fillId="0" borderId="0" xfId="0" applyNumberFormat="1" applyFont="1" applyFill="1" applyBorder="1" applyAlignment="1" applyProtection="1">
      <alignment horizontal="center"/>
      <protection locked="0"/>
    </xf>
    <xf numFmtId="0" fontId="25" fillId="9" borderId="0" xfId="0" applyNumberFormat="1" applyFont="1" applyFill="1" applyBorder="1" applyAlignment="1" applyProtection="1">
      <alignment horizontal="center" shrinkToFit="1"/>
      <protection hidden="1"/>
    </xf>
    <xf numFmtId="10" fontId="2" fillId="0" borderId="0" xfId="0" applyNumberFormat="1" applyFont="1" applyBorder="1" applyAlignment="1" applyProtection="1">
      <alignment horizontal="right"/>
      <protection locked="0"/>
    </xf>
    <xf numFmtId="4" fontId="0" fillId="0" borderId="0" xfId="0" applyNumberFormat="1" applyAlignment="1" applyProtection="1">
      <alignment shrinkToFit="1"/>
      <protection hidden="1"/>
    </xf>
    <xf numFmtId="1" fontId="2" fillId="0" borderId="0" xfId="0" applyNumberFormat="1" applyFont="1" applyBorder="1" applyAlignment="1" applyProtection="1">
      <alignment horizontal="right" indent="2"/>
    </xf>
    <xf numFmtId="0" fontId="0" fillId="9" borderId="0" xfId="0" applyFill="1" applyProtection="1"/>
    <xf numFmtId="49" fontId="28" fillId="16" borderId="0" xfId="0" applyNumberFormat="1" applyFont="1" applyFill="1" applyAlignment="1" applyProtection="1">
      <alignment horizontal="left"/>
      <protection locked="0"/>
    </xf>
    <xf numFmtId="4" fontId="28" fillId="17" borderId="12" xfId="0" applyNumberFormat="1" applyFont="1" applyFill="1" applyBorder="1" applyAlignment="1" applyProtection="1">
      <alignment horizontal="right"/>
      <protection locked="0"/>
    </xf>
    <xf numFmtId="49" fontId="28" fillId="18" borderId="0" xfId="0" applyNumberFormat="1" applyFont="1" applyFill="1" applyAlignment="1" applyProtection="1">
      <alignment horizontal="left"/>
      <protection locked="0"/>
    </xf>
    <xf numFmtId="4" fontId="28" fillId="17" borderId="12" xfId="0" applyNumberFormat="1" applyFont="1" applyFill="1" applyBorder="1" applyAlignment="1" applyProtection="1">
      <alignment horizontal="centerContinuous"/>
      <protection locked="0"/>
    </xf>
    <xf numFmtId="49" fontId="28" fillId="16" borderId="0" xfId="0" applyNumberFormat="1" applyFont="1" applyFill="1" applyAlignment="1" applyProtection="1">
      <alignment horizontal="centerContinuous"/>
      <protection locked="0"/>
    </xf>
    <xf numFmtId="49" fontId="28" fillId="18" borderId="0" xfId="0" applyNumberFormat="1" applyFont="1" applyFill="1" applyAlignment="1" applyProtection="1">
      <alignment horizontal="centerContinuous"/>
      <protection locked="0"/>
    </xf>
    <xf numFmtId="4" fontId="28" fillId="17" borderId="11" xfId="0" applyNumberFormat="1" applyFont="1" applyFill="1" applyBorder="1" applyAlignment="1" applyProtection="1">
      <alignment horizontal="centerContinuous"/>
      <protection locked="0"/>
    </xf>
    <xf numFmtId="0" fontId="32" fillId="0" borderId="0" xfId="0" applyFont="1" applyFill="1" applyBorder="1"/>
    <xf numFmtId="4" fontId="0" fillId="0" borderId="0" xfId="0" applyNumberFormat="1" applyFill="1" applyAlignment="1" applyProtection="1">
      <alignment shrinkToFit="1"/>
      <protection locked="0"/>
    </xf>
    <xf numFmtId="167" fontId="1" fillId="0" borderId="0" xfId="0" applyNumberFormat="1" applyFont="1" applyFill="1" applyBorder="1" applyAlignment="1" applyProtection="1">
      <alignment shrinkToFit="1"/>
      <protection locked="0"/>
    </xf>
    <xf numFmtId="4" fontId="1" fillId="0" borderId="0" xfId="0" applyNumberFormat="1" applyFont="1" applyFill="1" applyBorder="1" applyAlignment="1" applyProtection="1">
      <alignment shrinkToFit="1"/>
      <protection locked="0"/>
    </xf>
    <xf numFmtId="166" fontId="1" fillId="0" borderId="0" xfId="0" applyNumberFormat="1" applyFont="1" applyFill="1" applyBorder="1" applyAlignment="1" applyProtection="1">
      <alignment horizontal="center"/>
      <protection locked="0"/>
    </xf>
    <xf numFmtId="1" fontId="1" fillId="0" borderId="0" xfId="0" applyNumberFormat="1" applyFont="1" applyFill="1" applyBorder="1" applyAlignment="1" applyProtection="1">
      <alignment horizontal="center"/>
      <protection locked="0"/>
    </xf>
    <xf numFmtId="4" fontId="1" fillId="0" borderId="0" xfId="0" applyNumberFormat="1" applyFont="1" applyFill="1" applyProtection="1">
      <protection locked="0"/>
    </xf>
    <xf numFmtId="14" fontId="1" fillId="0" borderId="0" xfId="0" applyNumberFormat="1" applyFont="1" applyFill="1" applyProtection="1">
      <protection locked="0"/>
    </xf>
    <xf numFmtId="0" fontId="0" fillId="0" borderId="0" xfId="0" applyFill="1"/>
    <xf numFmtId="0" fontId="6" fillId="9" borderId="0" xfId="0" applyFont="1" applyFill="1" applyAlignment="1" applyProtection="1">
      <alignment shrinkToFit="1"/>
      <protection locked="0"/>
    </xf>
    <xf numFmtId="0" fontId="6" fillId="9" borderId="0" xfId="0" applyFont="1" applyFill="1" applyAlignment="1" applyProtection="1">
      <alignment horizontal="center" shrinkToFit="1"/>
      <protection locked="0"/>
    </xf>
    <xf numFmtId="0" fontId="0" fillId="4" borderId="0" xfId="0" applyNumberFormat="1" applyFill="1" applyProtection="1">
      <protection hidden="1"/>
    </xf>
    <xf numFmtId="0" fontId="0" fillId="0" borderId="0" xfId="0" applyNumberFormat="1" applyBorder="1" applyProtection="1">
      <protection hidden="1"/>
    </xf>
    <xf numFmtId="0" fontId="2" fillId="4" borderId="0" xfId="0" applyFont="1" applyFill="1" applyProtection="1">
      <protection hidden="1"/>
    </xf>
    <xf numFmtId="0" fontId="33" fillId="0" borderId="0" xfId="0" applyFont="1" applyFill="1" applyBorder="1"/>
    <xf numFmtId="0" fontId="2" fillId="2" borderId="0" xfId="0" applyFont="1" applyFill="1" applyBorder="1" applyAlignment="1" applyProtection="1">
      <alignment horizontal="right"/>
    </xf>
    <xf numFmtId="0" fontId="2" fillId="2" borderId="0" xfId="0" applyFont="1" applyFill="1" applyBorder="1" applyAlignment="1" applyProtection="1">
      <alignment horizontal="left"/>
    </xf>
    <xf numFmtId="0" fontId="2" fillId="2" borderId="0" xfId="0" applyFont="1" applyFill="1" applyBorder="1" applyAlignment="1" applyProtection="1">
      <alignment horizontal="left" vertical="top" wrapText="1"/>
    </xf>
    <xf numFmtId="0" fontId="2" fillId="2" borderId="0" xfId="0" applyFont="1" applyFill="1" applyBorder="1" applyAlignment="1" applyProtection="1">
      <alignment horizontal="left" vertical="top"/>
    </xf>
    <xf numFmtId="0" fontId="2" fillId="2" borderId="1" xfId="0" applyFont="1" applyFill="1" applyBorder="1" applyAlignment="1" applyProtection="1">
      <alignment horizontal="left" vertical="top"/>
    </xf>
    <xf numFmtId="0" fontId="29" fillId="4" borderId="0" xfId="0" applyFont="1" applyFill="1" applyAlignment="1">
      <alignment horizontal="right"/>
    </xf>
    <xf numFmtId="0" fontId="0" fillId="6" borderId="0" xfId="0" applyFill="1" applyAlignment="1">
      <alignment wrapText="1"/>
    </xf>
    <xf numFmtId="0" fontId="34" fillId="0" borderId="0" xfId="0" applyFont="1"/>
    <xf numFmtId="4" fontId="34" fillId="0" borderId="0" xfId="0" applyNumberFormat="1" applyFont="1"/>
    <xf numFmtId="168" fontId="0" fillId="0" borderId="0" xfId="0" applyNumberFormat="1"/>
    <xf numFmtId="0" fontId="34" fillId="21" borderId="14" xfId="0" applyFont="1" applyFill="1" applyBorder="1" applyAlignment="1">
      <alignment vertical="center"/>
    </xf>
    <xf numFmtId="0" fontId="34" fillId="21" borderId="15" xfId="0" applyFont="1" applyFill="1" applyBorder="1" applyAlignment="1">
      <alignment horizontal="right"/>
    </xf>
    <xf numFmtId="0" fontId="34" fillId="21" borderId="12" xfId="0" applyFont="1" applyFill="1" applyBorder="1" applyAlignment="1">
      <alignment vertical="center"/>
    </xf>
    <xf numFmtId="4" fontId="34" fillId="21" borderId="16" xfId="0" applyNumberFormat="1" applyFont="1" applyFill="1" applyBorder="1"/>
    <xf numFmtId="49" fontId="34" fillId="21" borderId="16" xfId="0" applyNumberFormat="1" applyFont="1" applyFill="1" applyBorder="1" applyAlignment="1" applyProtection="1">
      <alignment horizontal="right" wrapText="1"/>
      <protection locked="0"/>
    </xf>
    <xf numFmtId="0" fontId="34" fillId="21" borderId="11" xfId="0" applyFont="1" applyFill="1" applyBorder="1" applyAlignment="1">
      <alignment vertical="center"/>
    </xf>
    <xf numFmtId="2" fontId="34" fillId="21" borderId="17" xfId="0" applyNumberFormat="1" applyFont="1" applyFill="1" applyBorder="1"/>
    <xf numFmtId="0" fontId="34" fillId="20" borderId="14" xfId="0" applyFont="1" applyFill="1" applyBorder="1" applyAlignment="1" applyProtection="1">
      <alignment vertical="center"/>
    </xf>
    <xf numFmtId="0" fontId="34" fillId="20" borderId="15" xfId="0" applyFont="1" applyFill="1" applyBorder="1" applyAlignment="1" applyProtection="1">
      <alignment horizontal="left"/>
    </xf>
    <xf numFmtId="0" fontId="34" fillId="20" borderId="12" xfId="0" applyFont="1" applyFill="1" applyBorder="1" applyAlignment="1" applyProtection="1">
      <alignment vertical="center"/>
    </xf>
    <xf numFmtId="0" fontId="34" fillId="20" borderId="16" xfId="0" applyFont="1" applyFill="1" applyBorder="1" applyAlignment="1" applyProtection="1">
      <alignment horizontal="left"/>
    </xf>
    <xf numFmtId="0" fontId="34" fillId="20" borderId="11" xfId="0" applyFont="1" applyFill="1" applyBorder="1" applyAlignment="1" applyProtection="1">
      <alignment vertical="center"/>
    </xf>
    <xf numFmtId="0" fontId="34" fillId="20" borderId="17" xfId="0" applyFont="1" applyFill="1" applyBorder="1" applyAlignment="1" applyProtection="1">
      <alignment horizontal="left" vertical="top" wrapText="1"/>
    </xf>
    <xf numFmtId="0" fontId="11" fillId="2" borderId="0" xfId="0" applyFont="1" applyFill="1" applyBorder="1" applyAlignment="1" applyProtection="1">
      <alignment horizontal="right" wrapText="1"/>
      <protection hidden="1"/>
    </xf>
    <xf numFmtId="0" fontId="10" fillId="2" borderId="0" xfId="0" applyFont="1" applyFill="1" applyBorder="1" applyAlignment="1" applyProtection="1">
      <alignment horizontal="left"/>
      <protection hidden="1"/>
    </xf>
    <xf numFmtId="0" fontId="1" fillId="6" borderId="0" xfId="0" applyFont="1" applyFill="1"/>
    <xf numFmtId="0" fontId="35" fillId="0" borderId="0" xfId="0" applyFont="1" applyAlignment="1" applyProtection="1">
      <alignment horizontal="right" vertical="center"/>
    </xf>
    <xf numFmtId="0" fontId="2" fillId="2" borderId="1" xfId="0" applyFont="1" applyFill="1" applyBorder="1" applyAlignment="1" applyProtection="1">
      <alignment horizontal="left" vertical="top"/>
      <protection hidden="1"/>
    </xf>
    <xf numFmtId="0" fontId="2" fillId="2" borderId="0" xfId="0" applyFont="1" applyFill="1" applyBorder="1" applyAlignment="1" applyProtection="1">
      <alignment horizontal="left" vertical="top"/>
      <protection hidden="1"/>
    </xf>
    <xf numFmtId="49" fontId="20" fillId="0" borderId="0" xfId="0" applyNumberFormat="1" applyFont="1" applyFill="1" applyBorder="1"/>
    <xf numFmtId="0" fontId="20" fillId="0" borderId="0" xfId="0" applyFont="1" applyFill="1" applyBorder="1"/>
    <xf numFmtId="49" fontId="1" fillId="0" borderId="0" xfId="0" applyNumberFormat="1" applyFont="1"/>
    <xf numFmtId="4" fontId="1" fillId="0" borderId="0" xfId="0" applyNumberFormat="1" applyFont="1" applyAlignment="1" applyProtection="1">
      <alignment vertical="top"/>
      <protection hidden="1"/>
    </xf>
    <xf numFmtId="49" fontId="1" fillId="0" borderId="0" xfId="0" applyNumberFormat="1" applyFont="1" applyFill="1" applyBorder="1"/>
    <xf numFmtId="0" fontId="1" fillId="0" borderId="0" xfId="0" applyFont="1" applyFill="1"/>
    <xf numFmtId="0" fontId="36" fillId="0" borderId="0" xfId="0" applyFont="1" applyFill="1" applyBorder="1"/>
    <xf numFmtId="0" fontId="36" fillId="0" borderId="0" xfId="0" applyFont="1"/>
    <xf numFmtId="49" fontId="30" fillId="0" borderId="0" xfId="0" applyNumberFormat="1" applyFont="1" applyBorder="1" applyAlignment="1" applyProtection="1">
      <alignment vertical="top" wrapText="1"/>
      <protection locked="0" hidden="1"/>
    </xf>
    <xf numFmtId="4" fontId="1" fillId="0" borderId="0" xfId="0" applyNumberFormat="1" applyFont="1" applyFill="1" applyAlignment="1" applyProtection="1">
      <alignment vertical="top"/>
      <protection locked="0" hidden="1"/>
    </xf>
    <xf numFmtId="4" fontId="30" fillId="0" borderId="0" xfId="0" applyNumberFormat="1" applyFont="1" applyAlignment="1" applyProtection="1">
      <alignment vertical="top"/>
      <protection locked="0" hidden="1"/>
    </xf>
    <xf numFmtId="49" fontId="30" fillId="0" borderId="0" xfId="0" applyNumberFormat="1" applyFont="1" applyAlignment="1" applyProtection="1">
      <alignment vertical="top" wrapText="1"/>
      <protection hidden="1"/>
    </xf>
    <xf numFmtId="4" fontId="1" fillId="0" borderId="0" xfId="0" applyNumberFormat="1" applyFont="1" applyAlignment="1" applyProtection="1">
      <alignment vertical="top"/>
      <protection locked="0" hidden="1"/>
    </xf>
    <xf numFmtId="2" fontId="37" fillId="2" borderId="0" xfId="0" applyNumberFormat="1" applyFont="1" applyFill="1" applyBorder="1" applyAlignment="1" applyProtection="1">
      <alignment horizontal="left" vertical="top" wrapText="1" indent="1"/>
      <protection locked="0" hidden="1"/>
    </xf>
    <xf numFmtId="4" fontId="24" fillId="0" borderId="0" xfId="1" applyNumberFormat="1" applyFont="1" applyFill="1" applyAlignment="1" applyProtection="1">
      <alignment horizontal="center" vertical="center" wrapText="1"/>
      <protection locked="0" hidden="1"/>
    </xf>
    <xf numFmtId="2" fontId="37" fillId="2" borderId="0" xfId="0" applyNumberFormat="1" applyFont="1" applyFill="1" applyAlignment="1" applyProtection="1">
      <alignment horizontal="left" vertical="top" wrapText="1" indent="1"/>
      <protection hidden="1"/>
    </xf>
    <xf numFmtId="2" fontId="30" fillId="2" borderId="0" xfId="0" applyNumberFormat="1" applyFont="1" applyFill="1" applyBorder="1" applyAlignment="1" applyProtection="1">
      <alignment horizontal="left" vertical="top" wrapText="1"/>
      <protection hidden="1"/>
    </xf>
    <xf numFmtId="4" fontId="1" fillId="0" borderId="0" xfId="0" applyNumberFormat="1" applyFont="1" applyFill="1" applyAlignment="1" applyProtection="1">
      <alignment vertical="top"/>
      <protection hidden="1"/>
    </xf>
    <xf numFmtId="4" fontId="30" fillId="0" borderId="0" xfId="0" applyNumberFormat="1" applyFont="1" applyAlignment="1" applyProtection="1">
      <alignment vertical="top"/>
      <protection hidden="1"/>
    </xf>
    <xf numFmtId="2" fontId="30" fillId="2" borderId="0" xfId="0" applyNumberFormat="1" applyFont="1" applyFill="1" applyAlignment="1" applyProtection="1">
      <alignment horizontal="left" vertical="top" wrapText="1"/>
      <protection hidden="1"/>
    </xf>
    <xf numFmtId="2" fontId="30" fillId="2" borderId="0" xfId="0" applyNumberFormat="1" applyFont="1" applyFill="1" applyBorder="1" applyAlignment="1" applyProtection="1">
      <alignment horizontal="left" vertical="top" wrapText="1" indent="3"/>
      <protection hidden="1"/>
    </xf>
    <xf numFmtId="2" fontId="30" fillId="2" borderId="0" xfId="0" applyNumberFormat="1" applyFont="1" applyFill="1" applyAlignment="1" applyProtection="1">
      <alignment horizontal="left" vertical="top" wrapText="1" indent="3"/>
      <protection hidden="1"/>
    </xf>
    <xf numFmtId="2" fontId="30" fillId="2" borderId="0" xfId="0" applyNumberFormat="1" applyFont="1" applyFill="1" applyBorder="1" applyAlignment="1" applyProtection="1">
      <alignment horizontal="left" vertical="top" wrapText="1" indent="1"/>
      <protection hidden="1"/>
    </xf>
    <xf numFmtId="2" fontId="30" fillId="2" borderId="0" xfId="0" applyNumberFormat="1" applyFont="1" applyFill="1" applyAlignment="1" applyProtection="1">
      <alignment horizontal="left" vertical="top" wrapText="1" indent="1"/>
      <protection hidden="1"/>
    </xf>
    <xf numFmtId="2" fontId="37" fillId="2" borderId="0" xfId="0" applyNumberFormat="1" applyFont="1" applyFill="1" applyBorder="1" applyAlignment="1" applyProtection="1">
      <alignment horizontal="left" vertical="top" wrapText="1" indent="1"/>
      <protection hidden="1"/>
    </xf>
    <xf numFmtId="2" fontId="38" fillId="2" borderId="0" xfId="0" applyNumberFormat="1" applyFont="1" applyFill="1" applyBorder="1" applyAlignment="1" applyProtection="1">
      <alignment horizontal="left" vertical="top" wrapText="1" indent="1"/>
      <protection hidden="1"/>
    </xf>
    <xf numFmtId="2" fontId="38" fillId="2" borderId="0" xfId="0" applyNumberFormat="1" applyFont="1" applyFill="1" applyAlignment="1" applyProtection="1">
      <alignment horizontal="left" vertical="top" wrapText="1" indent="1"/>
      <protection hidden="1"/>
    </xf>
    <xf numFmtId="4" fontId="24" fillId="0" borderId="0" xfId="1" applyNumberFormat="1" applyFont="1" applyFill="1" applyAlignment="1" applyProtection="1">
      <alignment horizontal="center" vertical="top" wrapText="1"/>
      <protection hidden="1"/>
    </xf>
    <xf numFmtId="2" fontId="30" fillId="2" borderId="0" xfId="0" applyNumberFormat="1" applyFont="1" applyFill="1" applyBorder="1" applyAlignment="1" applyProtection="1">
      <alignment horizontal="left" vertical="center" wrapText="1" indent="1"/>
      <protection hidden="1"/>
    </xf>
    <xf numFmtId="2" fontId="30" fillId="2" borderId="0" xfId="0" applyNumberFormat="1" applyFont="1" applyFill="1" applyAlignment="1" applyProtection="1">
      <alignment horizontal="left" vertical="center" wrapText="1" indent="1"/>
      <protection hidden="1"/>
    </xf>
    <xf numFmtId="2" fontId="38" fillId="2" borderId="0" xfId="0" applyNumberFormat="1" applyFont="1" applyFill="1" applyBorder="1" applyAlignment="1" applyProtection="1">
      <alignment horizontal="left" vertical="top" wrapText="1" indent="3"/>
      <protection hidden="1"/>
    </xf>
    <xf numFmtId="2" fontId="38" fillId="2" borderId="0" xfId="0" applyNumberFormat="1" applyFont="1" applyFill="1" applyAlignment="1" applyProtection="1">
      <alignment horizontal="left" vertical="top" wrapText="1" indent="3"/>
      <protection hidden="1"/>
    </xf>
    <xf numFmtId="2" fontId="30" fillId="2" borderId="0" xfId="0" applyNumberFormat="1" applyFont="1" applyFill="1" applyBorder="1" applyAlignment="1" applyProtection="1">
      <alignment horizontal="left" vertical="center" wrapText="1" indent="3"/>
      <protection hidden="1"/>
    </xf>
    <xf numFmtId="2" fontId="30" fillId="2" borderId="0" xfId="0" applyNumberFormat="1" applyFont="1" applyFill="1" applyAlignment="1" applyProtection="1">
      <alignment horizontal="left" vertical="center" wrapText="1" indent="3"/>
      <protection hidden="1"/>
    </xf>
    <xf numFmtId="4" fontId="24" fillId="0" borderId="0" xfId="1" applyNumberFormat="1" applyFont="1" applyFill="1" applyAlignment="1" applyProtection="1">
      <alignment horizontal="center" vertical="center"/>
      <protection hidden="1"/>
    </xf>
    <xf numFmtId="2" fontId="30" fillId="0" borderId="0" xfId="0" applyNumberFormat="1" applyFont="1" applyFill="1" applyBorder="1" applyAlignment="1" applyProtection="1">
      <alignment horizontal="left" vertical="top" wrapText="1" indent="3"/>
      <protection hidden="1"/>
    </xf>
    <xf numFmtId="2" fontId="30" fillId="0" borderId="0" xfId="0" applyNumberFormat="1" applyFont="1" applyAlignment="1" applyProtection="1">
      <alignment horizontal="left" vertical="top" wrapText="1" indent="3"/>
      <protection hidden="1"/>
    </xf>
    <xf numFmtId="4" fontId="39" fillId="0" borderId="0" xfId="0" applyNumberFormat="1" applyFont="1" applyFill="1" applyAlignment="1" applyProtection="1">
      <alignment vertical="top"/>
      <protection hidden="1"/>
    </xf>
    <xf numFmtId="2" fontId="40" fillId="2" borderId="0" xfId="0" applyNumberFormat="1" applyFont="1" applyFill="1" applyBorder="1" applyAlignment="1" applyProtection="1">
      <alignment horizontal="left" vertical="top" wrapText="1" indent="1"/>
      <protection hidden="1"/>
    </xf>
    <xf numFmtId="4" fontId="40" fillId="0" borderId="0" xfId="0" applyNumberFormat="1" applyFont="1" applyAlignment="1" applyProtection="1">
      <alignment vertical="top"/>
      <protection hidden="1"/>
    </xf>
    <xf numFmtId="2" fontId="40" fillId="2" borderId="0" xfId="0" applyNumberFormat="1" applyFont="1" applyFill="1" applyAlignment="1" applyProtection="1">
      <alignment horizontal="left" vertical="top" wrapText="1" indent="1"/>
      <protection hidden="1"/>
    </xf>
    <xf numFmtId="4" fontId="39" fillId="0" borderId="0" xfId="0" applyNumberFormat="1" applyFont="1" applyAlignment="1" applyProtection="1">
      <alignment vertical="top"/>
      <protection hidden="1"/>
    </xf>
    <xf numFmtId="2" fontId="38" fillId="2" borderId="0" xfId="0" applyNumberFormat="1" applyFont="1" applyFill="1" applyBorder="1" applyAlignment="1" applyProtection="1">
      <alignment horizontal="left" vertical="center" wrapText="1" indent="3"/>
      <protection hidden="1"/>
    </xf>
    <xf numFmtId="2" fontId="38" fillId="2" borderId="0" xfId="0" applyNumberFormat="1" applyFont="1" applyFill="1" applyAlignment="1" applyProtection="1">
      <alignment horizontal="left" vertical="center" wrapText="1" indent="3"/>
      <protection hidden="1"/>
    </xf>
    <xf numFmtId="2" fontId="37" fillId="0" borderId="0" xfId="0" applyNumberFormat="1" applyFont="1" applyFill="1" applyBorder="1" applyAlignment="1" applyProtection="1">
      <alignment horizontal="left" vertical="top" wrapText="1" indent="1"/>
      <protection hidden="1"/>
    </xf>
    <xf numFmtId="4" fontId="30" fillId="0" borderId="0" xfId="0" applyNumberFormat="1" applyFont="1" applyFill="1" applyAlignment="1" applyProtection="1">
      <alignment vertical="top"/>
      <protection hidden="1"/>
    </xf>
    <xf numFmtId="2" fontId="37" fillId="0" borderId="0" xfId="0" applyNumberFormat="1" applyFont="1" applyAlignment="1" applyProtection="1">
      <alignment horizontal="left" vertical="top" wrapText="1" indent="1"/>
      <protection hidden="1"/>
    </xf>
    <xf numFmtId="2" fontId="30" fillId="0" borderId="0" xfId="0" applyNumberFormat="1" applyFont="1" applyFill="1" applyBorder="1" applyAlignment="1" applyProtection="1">
      <alignment horizontal="left" vertical="center" wrapText="1" indent="3"/>
      <protection hidden="1"/>
    </xf>
    <xf numFmtId="2" fontId="30" fillId="0" borderId="0" xfId="0" applyNumberFormat="1" applyFont="1" applyAlignment="1" applyProtection="1">
      <alignment horizontal="left" vertical="center" wrapText="1" indent="3"/>
      <protection hidden="1"/>
    </xf>
    <xf numFmtId="2" fontId="30" fillId="0" borderId="0" xfId="0" applyNumberFormat="1" applyFont="1" applyFill="1" applyBorder="1" applyAlignment="1" applyProtection="1">
      <alignment horizontal="left" vertical="top" wrapText="1" indent="1"/>
      <protection hidden="1"/>
    </xf>
    <xf numFmtId="2" fontId="38" fillId="0" borderId="0" xfId="0" applyNumberFormat="1" applyFont="1" applyFill="1" applyBorder="1" applyAlignment="1" applyProtection="1">
      <alignment horizontal="left" vertical="top" wrapText="1" indent="1"/>
      <protection hidden="1"/>
    </xf>
    <xf numFmtId="2" fontId="38" fillId="0" borderId="0" xfId="0" applyNumberFormat="1" applyFont="1" applyAlignment="1" applyProtection="1">
      <alignment horizontal="left" vertical="top" wrapText="1" indent="1"/>
      <protection hidden="1"/>
    </xf>
    <xf numFmtId="2" fontId="30" fillId="0" borderId="0" xfId="0" applyNumberFormat="1" applyFont="1" applyBorder="1" applyAlignment="1" applyProtection="1">
      <alignment vertical="top" wrapText="1"/>
      <protection hidden="1"/>
    </xf>
    <xf numFmtId="49" fontId="30" fillId="10" borderId="0" xfId="0" applyNumberFormat="1" applyFont="1" applyFill="1" applyBorder="1" applyAlignment="1" applyProtection="1">
      <alignment vertical="top" wrapText="1"/>
      <protection hidden="1"/>
    </xf>
    <xf numFmtId="4" fontId="30" fillId="10" borderId="0" xfId="0" applyNumberFormat="1" applyFont="1" applyFill="1" applyAlignment="1" applyProtection="1">
      <alignment vertical="top"/>
      <protection hidden="1"/>
    </xf>
    <xf numFmtId="4" fontId="1" fillId="10" borderId="0" xfId="0" applyNumberFormat="1" applyFont="1" applyFill="1" applyAlignment="1" applyProtection="1">
      <alignment vertical="top"/>
      <protection hidden="1"/>
    </xf>
    <xf numFmtId="49" fontId="30" fillId="0" borderId="0" xfId="0" applyNumberFormat="1" applyFont="1" applyBorder="1" applyAlignment="1" applyProtection="1">
      <alignment vertical="top" wrapText="1"/>
      <protection hidden="1"/>
    </xf>
    <xf numFmtId="2" fontId="30" fillId="2" borderId="0" xfId="0" applyNumberFormat="1" applyFont="1" applyFill="1" applyBorder="1" applyAlignment="1" applyProtection="1">
      <alignment horizontal="left" vertical="center" wrapText="1" indent="2"/>
      <protection hidden="1"/>
    </xf>
    <xf numFmtId="4" fontId="42" fillId="10" borderId="0" xfId="0" applyNumberFormat="1" applyFont="1" applyFill="1" applyAlignment="1" applyProtection="1">
      <alignment vertical="top"/>
      <protection hidden="1"/>
    </xf>
    <xf numFmtId="49" fontId="30" fillId="0" borderId="0" xfId="0" applyNumberFormat="1" applyFont="1" applyFill="1" applyBorder="1" applyAlignment="1" applyProtection="1">
      <alignment vertical="top" wrapText="1"/>
      <protection locked="0" hidden="1"/>
    </xf>
    <xf numFmtId="2" fontId="38" fillId="0" borderId="0" xfId="0" applyNumberFormat="1" applyFont="1" applyFill="1" applyBorder="1" applyAlignment="1" applyProtection="1">
      <alignment horizontal="left" vertical="top" wrapText="1" indent="3"/>
      <protection hidden="1"/>
    </xf>
    <xf numFmtId="2" fontId="30" fillId="0" borderId="0" xfId="0" applyNumberFormat="1" applyFont="1" applyAlignment="1" applyProtection="1">
      <alignment horizontal="left" vertical="top" wrapText="1" indent="1"/>
      <protection hidden="1"/>
    </xf>
    <xf numFmtId="2" fontId="30" fillId="0" borderId="0" xfId="0" applyNumberFormat="1" applyFont="1" applyFill="1" applyBorder="1" applyAlignment="1" applyProtection="1">
      <alignment vertical="top" wrapText="1"/>
      <protection hidden="1"/>
    </xf>
    <xf numFmtId="49" fontId="30" fillId="0" borderId="0" xfId="0" applyNumberFormat="1" applyFont="1" applyFill="1" applyBorder="1" applyAlignment="1" applyProtection="1">
      <alignment vertical="top" wrapText="1"/>
      <protection hidden="1"/>
    </xf>
    <xf numFmtId="2" fontId="40" fillId="2" borderId="0" xfId="0" applyNumberFormat="1" applyFont="1" applyFill="1" applyAlignment="1" applyProtection="1">
      <alignment horizontal="left" vertical="center" wrapText="1" indent="3"/>
      <protection hidden="1"/>
    </xf>
    <xf numFmtId="2" fontId="40" fillId="2" borderId="0" xfId="0" applyNumberFormat="1" applyFont="1" applyFill="1" applyAlignment="1" applyProtection="1">
      <alignment horizontal="left" vertical="top" wrapText="1" indent="3"/>
      <protection hidden="1"/>
    </xf>
    <xf numFmtId="2" fontId="38" fillId="0" borderId="0" xfId="0" applyNumberFormat="1" applyFont="1" applyAlignment="1" applyProtection="1">
      <alignment horizontal="left" vertical="top" wrapText="1" indent="3"/>
      <protection hidden="1"/>
    </xf>
    <xf numFmtId="2" fontId="30" fillId="0" borderId="0" xfId="0" applyNumberFormat="1" applyFont="1" applyAlignment="1" applyProtection="1">
      <alignment vertical="top" wrapText="1"/>
      <protection hidden="1"/>
    </xf>
    <xf numFmtId="49" fontId="30" fillId="0" borderId="0" xfId="0" applyNumberFormat="1" applyFont="1" applyBorder="1" applyAlignment="1" applyProtection="1">
      <alignment vertical="top" wrapText="1"/>
    </xf>
    <xf numFmtId="2" fontId="37" fillId="2" borderId="0" xfId="0" applyNumberFormat="1" applyFont="1" applyFill="1" applyAlignment="1" applyProtection="1">
      <alignment horizontal="left" vertical="top" wrapText="1" indent="1"/>
    </xf>
    <xf numFmtId="2" fontId="30" fillId="2" borderId="0" xfId="0" applyNumberFormat="1" applyFont="1" applyFill="1" applyAlignment="1" applyProtection="1">
      <alignment horizontal="left" vertical="top" wrapText="1"/>
    </xf>
    <xf numFmtId="2" fontId="30" fillId="2" borderId="0" xfId="0" applyNumberFormat="1" applyFont="1" applyFill="1" applyAlignment="1" applyProtection="1">
      <alignment horizontal="left" vertical="top" wrapText="1" indent="3"/>
    </xf>
    <xf numFmtId="2" fontId="30" fillId="2" borderId="0" xfId="0" applyNumberFormat="1" applyFont="1" applyFill="1" applyAlignment="1" applyProtection="1">
      <alignment horizontal="left" vertical="top" wrapText="1" indent="1"/>
    </xf>
    <xf numFmtId="2" fontId="30" fillId="2" borderId="0" xfId="0" applyNumberFormat="1" applyFont="1" applyFill="1" applyAlignment="1" applyProtection="1">
      <alignment horizontal="left" vertical="center" wrapText="1" indent="1"/>
    </xf>
    <xf numFmtId="2" fontId="30" fillId="2" borderId="0" xfId="0" applyNumberFormat="1" applyFont="1" applyFill="1" applyAlignment="1" applyProtection="1">
      <alignment horizontal="left" vertical="center" wrapText="1" indent="3"/>
    </xf>
    <xf numFmtId="2" fontId="30" fillId="0" borderId="0" xfId="0" applyNumberFormat="1" applyFont="1" applyAlignment="1" applyProtection="1">
      <alignment horizontal="left" vertical="top" wrapText="1" indent="3"/>
    </xf>
    <xf numFmtId="2" fontId="37" fillId="0" borderId="0" xfId="0" applyNumberFormat="1" applyFont="1" applyAlignment="1" applyProtection="1">
      <alignment horizontal="left" vertical="top" wrapText="1" indent="1"/>
    </xf>
    <xf numFmtId="2" fontId="30" fillId="0" borderId="0" xfId="0" applyNumberFormat="1" applyFont="1" applyAlignment="1" applyProtection="1">
      <alignment horizontal="left" vertical="center" wrapText="1" indent="3"/>
    </xf>
    <xf numFmtId="2" fontId="30" fillId="0" borderId="0" xfId="0" applyNumberFormat="1" applyFont="1" applyFill="1" applyAlignment="1" applyProtection="1">
      <alignment horizontal="left" vertical="top" wrapText="1" indent="3"/>
      <protection hidden="1"/>
    </xf>
    <xf numFmtId="2" fontId="30" fillId="2" borderId="0" xfId="0" applyNumberFormat="1" applyFont="1" applyFill="1" applyBorder="1" applyAlignment="1" applyProtection="1">
      <alignment horizontal="left" vertical="top" wrapText="1" indent="3"/>
      <protection hidden="1"/>
    </xf>
    <xf numFmtId="2" fontId="30" fillId="2" borderId="0" xfId="0" applyNumberFormat="1" applyFont="1" applyFill="1" applyBorder="1" applyAlignment="1" applyProtection="1">
      <alignment horizontal="left" vertical="top" wrapText="1" indent="1"/>
      <protection hidden="1"/>
    </xf>
    <xf numFmtId="2" fontId="30" fillId="2" borderId="0" xfId="0" applyNumberFormat="1" applyFont="1" applyFill="1" applyBorder="1" applyAlignment="1" applyProtection="1">
      <alignment horizontal="left" vertical="center" wrapText="1" indent="3"/>
      <protection hidden="1"/>
    </xf>
    <xf numFmtId="4" fontId="39" fillId="0" borderId="0" xfId="0" applyNumberFormat="1" applyFont="1" applyFill="1" applyAlignment="1" applyProtection="1">
      <alignment vertical="top"/>
      <protection hidden="1"/>
    </xf>
    <xf numFmtId="4" fontId="39" fillId="0" borderId="0" xfId="0" applyNumberFormat="1" applyFont="1" applyAlignment="1" applyProtection="1">
      <alignment vertical="top"/>
      <protection hidden="1"/>
    </xf>
    <xf numFmtId="49" fontId="2" fillId="22" borderId="0" xfId="0" applyNumberFormat="1" applyFont="1" applyFill="1" applyBorder="1"/>
    <xf numFmtId="0" fontId="0" fillId="22" borderId="0" xfId="0" applyFill="1" applyBorder="1"/>
    <xf numFmtId="0" fontId="36" fillId="22" borderId="0" xfId="0" applyFont="1" applyFill="1" applyBorder="1"/>
    <xf numFmtId="0" fontId="43" fillId="0" borderId="0" xfId="0" applyFont="1" applyProtection="1">
      <protection hidden="1"/>
    </xf>
    <xf numFmtId="0" fontId="43" fillId="0" borderId="0" xfId="0" applyFont="1" applyAlignment="1" applyProtection="1">
      <alignment horizontal="left" indent="3"/>
      <protection hidden="1"/>
    </xf>
    <xf numFmtId="0" fontId="44" fillId="0" borderId="0" xfId="0" applyFont="1" applyAlignment="1" applyProtection="1">
      <alignment horizontal="left" indent="3"/>
      <protection hidden="1"/>
    </xf>
    <xf numFmtId="4" fontId="1" fillId="0" borderId="0" xfId="0" applyNumberFormat="1" applyFont="1" applyAlignment="1" applyProtection="1">
      <alignment shrinkToFit="1"/>
      <protection locked="0"/>
    </xf>
    <xf numFmtId="0" fontId="45" fillId="2" borderId="0" xfId="0" applyFont="1" applyFill="1" applyBorder="1" applyProtection="1">
      <protection hidden="1"/>
    </xf>
    <xf numFmtId="0" fontId="1" fillId="0" borderId="0" xfId="0" applyFont="1" applyAlignment="1" applyProtection="1">
      <alignment horizontal="center"/>
      <protection locked="0"/>
    </xf>
    <xf numFmtId="0" fontId="1" fillId="0" borderId="0" xfId="0" applyFont="1" applyAlignment="1" applyProtection="1">
      <alignment horizontal="center"/>
    </xf>
    <xf numFmtId="0" fontId="0" fillId="9" borderId="0" xfId="0" applyFill="1" applyBorder="1" applyProtection="1"/>
    <xf numFmtId="0" fontId="25" fillId="8" borderId="6" xfId="0" applyNumberFormat="1" applyFont="1" applyFill="1" applyBorder="1" applyAlignment="1" applyProtection="1">
      <alignment horizontal="center" shrinkToFit="1"/>
    </xf>
    <xf numFmtId="4" fontId="28" fillId="13" borderId="12" xfId="0" applyNumberFormat="1" applyFont="1" applyFill="1" applyBorder="1" applyAlignment="1" applyProtection="1">
      <alignment horizontal="right"/>
    </xf>
    <xf numFmtId="49" fontId="28" fillId="14" borderId="0" xfId="0" applyNumberFormat="1" applyFont="1" applyFill="1" applyAlignment="1" applyProtection="1">
      <alignment horizontal="left"/>
    </xf>
    <xf numFmtId="0" fontId="2" fillId="2" borderId="0" xfId="0" applyFont="1" applyFill="1" applyBorder="1" applyAlignment="1" applyProtection="1"/>
    <xf numFmtId="0" fontId="2" fillId="2" borderId="0" xfId="0" applyFont="1" applyFill="1" applyBorder="1" applyAlignment="1" applyProtection="1">
      <alignment shrinkToFit="1"/>
    </xf>
    <xf numFmtId="0" fontId="2" fillId="2" borderId="0" xfId="0" applyFont="1" applyFill="1" applyBorder="1" applyProtection="1"/>
    <xf numFmtId="0" fontId="6" fillId="2" borderId="0" xfId="0" applyFont="1" applyFill="1" applyBorder="1" applyAlignment="1" applyProtection="1">
      <alignment horizontal="right"/>
    </xf>
    <xf numFmtId="165" fontId="2" fillId="2" borderId="0" xfId="0" applyNumberFormat="1" applyFont="1" applyFill="1" applyBorder="1" applyAlignment="1" applyProtection="1"/>
    <xf numFmtId="0" fontId="2" fillId="2" borderId="0" xfId="0" applyFont="1" applyFill="1" applyBorder="1" applyAlignment="1" applyProtection="1">
      <alignment vertical="top"/>
    </xf>
    <xf numFmtId="165" fontId="2" fillId="2" borderId="0" xfId="0" applyNumberFormat="1" applyFont="1" applyFill="1" applyBorder="1" applyAlignment="1" applyProtection="1">
      <alignment horizontal="center"/>
    </xf>
    <xf numFmtId="165" fontId="2" fillId="2" borderId="1" xfId="0" applyNumberFormat="1" applyFont="1" applyFill="1" applyBorder="1" applyAlignment="1" applyProtection="1">
      <alignment horizontal="center"/>
    </xf>
    <xf numFmtId="0" fontId="2" fillId="2" borderId="1" xfId="0" applyFont="1" applyFill="1" applyBorder="1" applyProtection="1"/>
    <xf numFmtId="4" fontId="28" fillId="13" borderId="11" xfId="0" applyNumberFormat="1" applyFont="1" applyFill="1" applyBorder="1" applyAlignment="1" applyProtection="1">
      <alignment horizontal="right"/>
    </xf>
    <xf numFmtId="0" fontId="2" fillId="0" borderId="2" xfId="0" applyFont="1" applyBorder="1" applyAlignment="1" applyProtection="1">
      <alignment vertical="center" wrapText="1"/>
    </xf>
    <xf numFmtId="0" fontId="2" fillId="0" borderId="2"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4" fontId="27" fillId="14" borderId="0" xfId="0" applyNumberFormat="1" applyFont="1" applyFill="1" applyAlignment="1" applyProtection="1">
      <alignment horizontal="center" vertical="center" wrapText="1"/>
    </xf>
    <xf numFmtId="4" fontId="27" fillId="13" borderId="0" xfId="0" applyNumberFormat="1" applyFont="1" applyFill="1" applyAlignment="1" applyProtection="1">
      <alignment horizontal="center" vertical="center" wrapText="1"/>
    </xf>
    <xf numFmtId="4" fontId="28" fillId="13" borderId="0" xfId="0" applyNumberFormat="1" applyFont="1" applyFill="1" applyAlignment="1" applyProtection="1">
      <alignment horizontal="center" vertical="center" wrapText="1"/>
    </xf>
    <xf numFmtId="0" fontId="46" fillId="0" borderId="0" xfId="0" applyFont="1" applyProtection="1"/>
    <xf numFmtId="0" fontId="7" fillId="0" borderId="1" xfId="0" applyFont="1" applyBorder="1" applyAlignment="1" applyProtection="1">
      <alignment horizontal="center" wrapText="1"/>
    </xf>
    <xf numFmtId="0" fontId="7" fillId="0" borderId="1" xfId="0" applyFont="1" applyBorder="1" applyAlignment="1" applyProtection="1">
      <alignment horizontal="left" wrapText="1"/>
    </xf>
    <xf numFmtId="0" fontId="7" fillId="0" borderId="0" xfId="0" applyFont="1" applyBorder="1" applyAlignment="1" applyProtection="1">
      <alignment horizontal="center" wrapText="1"/>
    </xf>
    <xf numFmtId="0" fontId="0" fillId="23" borderId="0" xfId="0" applyFill="1" applyProtection="1"/>
    <xf numFmtId="0" fontId="0" fillId="0" borderId="0" xfId="0" applyFill="1" applyProtection="1"/>
    <xf numFmtId="0" fontId="5" fillId="0" borderId="2" xfId="0" applyNumberFormat="1" applyFont="1" applyBorder="1" applyAlignment="1" applyProtection="1">
      <alignment horizontal="center" vertical="center" wrapText="1"/>
    </xf>
    <xf numFmtId="0" fontId="3" fillId="0" borderId="2" xfId="0" applyFont="1" applyBorder="1" applyAlignment="1" applyProtection="1">
      <alignment horizontal="left" vertical="center" wrapText="1"/>
    </xf>
    <xf numFmtId="4" fontId="2" fillId="0" borderId="2" xfId="0" applyNumberFormat="1" applyFont="1" applyBorder="1" applyAlignment="1" applyProtection="1">
      <alignment horizontal="right" vertical="center" shrinkToFit="1"/>
    </xf>
    <xf numFmtId="4" fontId="2" fillId="0" borderId="2" xfId="0" applyNumberFormat="1" applyFont="1" applyBorder="1" applyAlignment="1" applyProtection="1">
      <alignment horizontal="right" vertical="center" wrapText="1"/>
    </xf>
    <xf numFmtId="4" fontId="3" fillId="0" borderId="2" xfId="0" applyNumberFormat="1" applyFont="1" applyBorder="1" applyAlignment="1" applyProtection="1">
      <alignment horizontal="right" vertical="center" wrapText="1"/>
    </xf>
    <xf numFmtId="4" fontId="2" fillId="23" borderId="2" xfId="0" applyNumberFormat="1" applyFont="1" applyFill="1" applyBorder="1" applyAlignment="1" applyProtection="1">
      <alignment horizontal="right" vertical="center" shrinkToFit="1"/>
    </xf>
    <xf numFmtId="49" fontId="1" fillId="0" borderId="0" xfId="0" applyNumberFormat="1" applyFont="1" applyBorder="1" applyAlignment="1" applyProtection="1">
      <alignment horizontal="left" wrapText="1"/>
    </xf>
    <xf numFmtId="4" fontId="2" fillId="0" borderId="0" xfId="0" applyNumberFormat="1" applyFont="1" applyBorder="1" applyProtection="1"/>
    <xf numFmtId="2" fontId="2" fillId="0" borderId="0" xfId="0" applyNumberFormat="1" applyFont="1" applyBorder="1" applyProtection="1"/>
    <xf numFmtId="4" fontId="2" fillId="0" borderId="0" xfId="0" applyNumberFormat="1" applyFont="1" applyFill="1" applyBorder="1" applyAlignment="1" applyProtection="1">
      <alignment horizontal="right"/>
    </xf>
    <xf numFmtId="4" fontId="2" fillId="0" borderId="0" xfId="0" applyNumberFormat="1" applyFont="1" applyBorder="1" applyAlignment="1" applyProtection="1">
      <alignment horizontal="right"/>
    </xf>
    <xf numFmtId="4" fontId="0" fillId="23" borderId="0" xfId="0" applyNumberFormat="1" applyFill="1" applyAlignment="1" applyProtection="1">
      <alignment shrinkToFit="1"/>
    </xf>
    <xf numFmtId="0" fontId="1" fillId="0" borderId="0" xfId="0" applyFont="1" applyProtection="1"/>
    <xf numFmtId="4" fontId="47" fillId="0" borderId="0" xfId="1" applyNumberFormat="1" applyFont="1" applyFill="1" applyAlignment="1" applyProtection="1">
      <alignment horizontal="center" vertical="center" wrapText="1"/>
      <protection locked="0" hidden="1"/>
    </xf>
    <xf numFmtId="2" fontId="48" fillId="2" borderId="0" xfId="0" applyNumberFormat="1" applyFont="1" applyFill="1" applyAlignment="1" applyProtection="1">
      <alignment horizontal="left" vertical="top" wrapText="1" indent="1"/>
      <protection hidden="1"/>
    </xf>
    <xf numFmtId="0" fontId="31" fillId="4" borderId="0" xfId="0" applyFont="1" applyFill="1" applyAlignment="1" applyProtection="1">
      <alignment horizontal="left" wrapText="1"/>
      <protection hidden="1"/>
    </xf>
    <xf numFmtId="0" fontId="31" fillId="4" borderId="0" xfId="0" applyFont="1" applyFill="1" applyAlignment="1" applyProtection="1">
      <alignment horizontal="left"/>
      <protection hidden="1"/>
    </xf>
    <xf numFmtId="0" fontId="10" fillId="2" borderId="0" xfId="0" applyFont="1" applyFill="1" applyBorder="1" applyAlignment="1" applyProtection="1">
      <alignment horizontal="left"/>
      <protection hidden="1"/>
    </xf>
    <xf numFmtId="0" fontId="2" fillId="2" borderId="0" xfId="0" applyFont="1" applyFill="1" applyBorder="1" applyAlignment="1" applyProtection="1">
      <alignment horizontal="left"/>
      <protection hidden="1"/>
    </xf>
    <xf numFmtId="0" fontId="2" fillId="15" borderId="0" xfId="0" applyFont="1" applyFill="1" applyBorder="1" applyAlignment="1" applyProtection="1">
      <alignment horizontal="left"/>
      <protection hidden="1"/>
    </xf>
    <xf numFmtId="0" fontId="2" fillId="2" borderId="0" xfId="0" applyFont="1" applyFill="1" applyBorder="1" applyAlignment="1" applyProtection="1">
      <alignment horizontal="left" vertical="top" shrinkToFit="1"/>
      <protection hidden="1"/>
    </xf>
    <xf numFmtId="0" fontId="0" fillId="0" borderId="0" xfId="0" applyAlignment="1" applyProtection="1">
      <alignment horizontal="left" vertical="top" shrinkToFit="1"/>
      <protection hidden="1"/>
    </xf>
    <xf numFmtId="0" fontId="0" fillId="15" borderId="0" xfId="0" applyFill="1" applyAlignment="1" applyProtection="1">
      <alignment horizontal="left" vertical="top" shrinkToFit="1"/>
      <protection hidden="1"/>
    </xf>
    <xf numFmtId="0" fontId="2" fillId="2" borderId="7" xfId="0" applyFont="1" applyFill="1" applyBorder="1" applyAlignment="1" applyProtection="1">
      <alignment horizontal="left"/>
      <protection hidden="1"/>
    </xf>
    <xf numFmtId="0" fontId="0" fillId="0" borderId="7" xfId="0" applyBorder="1" applyAlignment="1" applyProtection="1">
      <alignment horizontal="left"/>
      <protection hidden="1"/>
    </xf>
    <xf numFmtId="0" fontId="2" fillId="2" borderId="1" xfId="0" applyFont="1" applyFill="1" applyBorder="1" applyAlignment="1" applyProtection="1">
      <alignment horizontal="left" vertical="top"/>
    </xf>
    <xf numFmtId="0" fontId="2" fillId="2" borderId="0" xfId="0" applyFont="1" applyFill="1" applyBorder="1" applyAlignment="1" applyProtection="1">
      <alignment horizontal="left"/>
    </xf>
    <xf numFmtId="0" fontId="2" fillId="2" borderId="0" xfId="0" applyFont="1" applyFill="1" applyBorder="1" applyAlignment="1" applyProtection="1">
      <alignment horizontal="left" vertical="top" wrapText="1"/>
    </xf>
    <xf numFmtId="0" fontId="2" fillId="2" borderId="0" xfId="0" applyFont="1" applyFill="1" applyBorder="1" applyAlignment="1" applyProtection="1">
      <alignment horizontal="left" vertical="top"/>
    </xf>
    <xf numFmtId="0" fontId="2" fillId="2" borderId="0" xfId="0" applyFont="1" applyFill="1" applyBorder="1" applyAlignment="1" applyProtection="1">
      <alignment horizontal="left" vertical="top" wrapText="1"/>
      <protection hidden="1"/>
    </xf>
    <xf numFmtId="0" fontId="0" fillId="0" borderId="0" xfId="0" applyAlignment="1" applyProtection="1">
      <alignment horizontal="left" vertical="top" wrapText="1"/>
      <protection hidden="1"/>
    </xf>
    <xf numFmtId="0" fontId="2" fillId="2" borderId="0" xfId="0" applyFont="1" applyFill="1" applyBorder="1" applyAlignment="1" applyProtection="1">
      <alignment horizontal="left" shrinkToFit="1"/>
      <protection hidden="1"/>
    </xf>
    <xf numFmtId="0" fontId="0" fillId="0" borderId="0" xfId="0" applyAlignment="1" applyProtection="1">
      <alignment horizontal="left" shrinkToFit="1"/>
      <protection hidden="1"/>
    </xf>
    <xf numFmtId="0" fontId="0" fillId="0" borderId="0" xfId="0" applyAlignment="1" applyProtection="1">
      <protection hidden="1"/>
    </xf>
    <xf numFmtId="0" fontId="2" fillId="2" borderId="1" xfId="0" applyFont="1" applyFill="1" applyBorder="1" applyAlignment="1" applyProtection="1">
      <alignment horizontal="left" vertical="top"/>
      <protection hidden="1"/>
    </xf>
    <xf numFmtId="0" fontId="0" fillId="0" borderId="1" xfId="0" applyBorder="1" applyAlignment="1" applyProtection="1">
      <alignment horizontal="left" vertical="top"/>
      <protection hidden="1"/>
    </xf>
    <xf numFmtId="0" fontId="0" fillId="0" borderId="7" xfId="0" applyBorder="1" applyAlignment="1">
      <alignment horizontal="left"/>
    </xf>
    <xf numFmtId="0" fontId="21" fillId="19" borderId="0" xfId="0" applyFont="1" applyFill="1" applyAlignment="1">
      <alignment horizontal="center" vertical="center"/>
    </xf>
    <xf numFmtId="0" fontId="24" fillId="2" borderId="0" xfId="1" applyFill="1" applyBorder="1" applyAlignment="1" applyProtection="1">
      <alignment horizontal="center"/>
      <protection hidden="1"/>
    </xf>
    <xf numFmtId="0" fontId="29" fillId="0" borderId="0" xfId="0" applyFont="1" applyFill="1" applyBorder="1" applyAlignment="1" applyProtection="1">
      <alignment horizontal="left"/>
      <protection hidden="1"/>
    </xf>
    <xf numFmtId="49" fontId="2" fillId="11" borderId="9" xfId="0" applyNumberFormat="1" applyFont="1" applyFill="1" applyBorder="1" applyAlignment="1" applyProtection="1">
      <alignment horizontal="left" vertical="top"/>
    </xf>
    <xf numFmtId="49" fontId="0" fillId="11" borderId="2" xfId="0" applyNumberFormat="1" applyFill="1" applyBorder="1" applyAlignment="1" applyProtection="1">
      <alignment horizontal="left" vertical="top"/>
    </xf>
    <xf numFmtId="49" fontId="0" fillId="11" borderId="10" xfId="0" applyNumberFormat="1" applyFill="1" applyBorder="1" applyAlignment="1" applyProtection="1">
      <alignment horizontal="left" vertical="top"/>
    </xf>
    <xf numFmtId="49" fontId="1" fillId="12" borderId="9" xfId="0" applyNumberFormat="1" applyFont="1" applyFill="1" applyBorder="1" applyAlignment="1" applyProtection="1">
      <alignment horizontal="left" vertical="top" wrapText="1"/>
    </xf>
    <xf numFmtId="49" fontId="0" fillId="12" borderId="2" xfId="0" applyNumberFormat="1" applyFill="1" applyBorder="1" applyAlignment="1" applyProtection="1">
      <alignment horizontal="left" vertical="top"/>
    </xf>
    <xf numFmtId="49" fontId="0" fillId="12" borderId="10" xfId="0" applyNumberFormat="1" applyFill="1" applyBorder="1" applyAlignment="1" applyProtection="1">
      <alignment horizontal="left" vertical="top"/>
    </xf>
    <xf numFmtId="49" fontId="1" fillId="12" borderId="9" xfId="0" applyNumberFormat="1" applyFont="1" applyFill="1" applyBorder="1" applyAlignment="1">
      <alignment horizontal="left" vertical="top" wrapText="1"/>
    </xf>
    <xf numFmtId="49" fontId="0" fillId="12" borderId="2" xfId="0" applyNumberFormat="1" applyFill="1" applyBorder="1" applyAlignment="1">
      <alignment horizontal="left" vertical="top"/>
    </xf>
    <xf numFmtId="49" fontId="0" fillId="12" borderId="10" xfId="0" applyNumberFormat="1" applyFill="1" applyBorder="1" applyAlignment="1">
      <alignment horizontal="left" vertical="top"/>
    </xf>
    <xf numFmtId="49" fontId="3" fillId="11" borderId="9" xfId="0" applyNumberFormat="1" applyFont="1" applyFill="1" applyBorder="1" applyAlignment="1">
      <alignment horizontal="left" vertical="center"/>
    </xf>
    <xf numFmtId="49" fontId="0" fillId="11" borderId="2" xfId="0" applyNumberFormat="1" applyFill="1" applyBorder="1" applyAlignment="1">
      <alignment horizontal="left" vertical="center"/>
    </xf>
    <xf numFmtId="49" fontId="0" fillId="11" borderId="10" xfId="0" applyNumberFormat="1" applyFill="1" applyBorder="1" applyAlignment="1">
      <alignment horizontal="left" vertical="center"/>
    </xf>
    <xf numFmtId="49" fontId="1" fillId="11" borderId="9" xfId="0" applyNumberFormat="1" applyFont="1" applyFill="1" applyBorder="1" applyAlignment="1">
      <alignment horizontal="left" vertical="center"/>
    </xf>
    <xf numFmtId="49" fontId="2" fillId="11" borderId="9" xfId="0" applyNumberFormat="1" applyFont="1" applyFill="1" applyBorder="1" applyAlignment="1" applyProtection="1">
      <alignment horizontal="left" vertical="top" wrapText="1"/>
    </xf>
    <xf numFmtId="49" fontId="1" fillId="11" borderId="9" xfId="0" applyNumberFormat="1" applyFont="1" applyFill="1" applyBorder="1" applyAlignment="1" applyProtection="1">
      <alignment horizontal="left" vertical="top" wrapText="1"/>
    </xf>
    <xf numFmtId="49" fontId="3" fillId="11" borderId="9" xfId="0" applyNumberFormat="1" applyFont="1" applyFill="1" applyBorder="1" applyAlignment="1" applyProtection="1">
      <alignment horizontal="left" vertical="center"/>
    </xf>
    <xf numFmtId="49" fontId="0" fillId="11" borderId="2" xfId="0" applyNumberFormat="1" applyFill="1" applyBorder="1" applyAlignment="1" applyProtection="1">
      <alignment horizontal="left" vertical="center"/>
    </xf>
    <xf numFmtId="49" fontId="0" fillId="11" borderId="10" xfId="0" applyNumberFormat="1" applyFill="1" applyBorder="1" applyAlignment="1" applyProtection="1">
      <alignment horizontal="left" vertical="center"/>
    </xf>
    <xf numFmtId="49" fontId="1" fillId="11" borderId="9" xfId="0" applyNumberFormat="1" applyFont="1" applyFill="1" applyBorder="1" applyAlignment="1" applyProtection="1">
      <alignment horizontal="left" vertical="center"/>
    </xf>
    <xf numFmtId="49" fontId="3" fillId="11" borderId="9" xfId="0" applyNumberFormat="1" applyFont="1" applyFill="1" applyBorder="1" applyAlignment="1" applyProtection="1">
      <alignment horizontal="left" vertical="top" wrapText="1"/>
    </xf>
  </cellXfs>
  <cellStyles count="2">
    <cellStyle name="Link" xfId="1" builtinId="8"/>
    <cellStyle name="Standard" xfId="0" builtinId="0"/>
  </cellStyles>
  <dxfs count="125">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b/>
        <i val="0"/>
        <color rgb="FFFF0000"/>
      </font>
    </dxf>
    <dxf>
      <font>
        <condense val="0"/>
        <extend val="0"/>
        <color indexed="8"/>
      </font>
      <fill>
        <patternFill>
          <bgColor indexed="43"/>
        </patternFill>
      </fill>
    </dxf>
    <dxf>
      <font>
        <color rgb="FF9C0006"/>
      </font>
    </dxf>
    <dxf>
      <font>
        <condense val="0"/>
        <extend val="0"/>
        <color indexed="10"/>
      </font>
    </dxf>
    <dxf>
      <font>
        <condense val="0"/>
        <extend val="0"/>
        <color indexed="10"/>
      </font>
    </dxf>
    <dxf>
      <font>
        <condense val="0"/>
        <extend val="0"/>
        <color indexed="10"/>
      </font>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43"/>
        </patternFill>
      </fill>
    </dxf>
    <dxf>
      <font>
        <b/>
        <i val="0"/>
        <condense val="0"/>
        <extend val="0"/>
      </font>
    </dxf>
    <dxf>
      <font>
        <b val="0"/>
        <i val="0"/>
        <strike val="0"/>
        <color rgb="FFFF0000"/>
      </font>
    </dxf>
    <dxf>
      <font>
        <condense val="0"/>
        <extend val="0"/>
        <color indexed="8"/>
      </font>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43"/>
        </patternFill>
      </fill>
    </dxf>
    <dxf>
      <font>
        <b/>
        <i val="0"/>
        <condense val="0"/>
        <extend val="0"/>
      </font>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lor theme="0"/>
      </font>
    </dxf>
    <dxf>
      <font>
        <b/>
        <i val="0"/>
        <strike val="0"/>
        <color rgb="FFFF0000"/>
      </font>
    </dxf>
    <dxf>
      <font>
        <condense val="0"/>
        <extend val="0"/>
        <color auto="1"/>
      </font>
      <fill>
        <patternFill>
          <bgColor rgb="FFFFFF99"/>
        </patternFill>
      </fill>
      <border>
        <left/>
        <right/>
        <top/>
        <bottom/>
      </border>
    </dxf>
    <dxf>
      <font>
        <b/>
        <i val="0"/>
        <condense val="0"/>
        <extend val="0"/>
        <color indexed="10"/>
      </font>
    </dxf>
    <dxf>
      <font>
        <strike val="0"/>
      </font>
      <fill>
        <patternFill>
          <bgColor indexed="43"/>
        </patternFill>
      </fill>
      <border>
        <left/>
        <right/>
        <top/>
        <bottom/>
      </border>
    </dxf>
  </dxfs>
  <tableStyles count="0" defaultTableStyle="TableStyleMedium9" defaultPivotStyle="PivotStyleLight16"/>
  <colors>
    <mruColors>
      <color rgb="FF0000FF"/>
      <color rgb="FF0033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FB_HELP_ANL_JA_NEIN"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7620</xdr:rowOff>
        </xdr:from>
        <xdr:to>
          <xdr:col>4</xdr:col>
          <xdr:colOff>7620</xdr:colOff>
          <xdr:row>9</xdr:row>
          <xdr:rowOff>45720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7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41</xdr:row>
      <xdr:rowOff>1</xdr:rowOff>
    </xdr:from>
    <xdr:to>
      <xdr:col>11</xdr:col>
      <xdr:colOff>206692</xdr:colOff>
      <xdr:row>58</xdr:row>
      <xdr:rowOff>1</xdr:rowOff>
    </xdr:to>
    <xdr:pic>
      <xdr:nvPicPr>
        <xdr:cNvPr id="5" name="Grafik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a:stretch>
          <a:fillRect/>
        </a:stretch>
      </xdr:blipFill>
      <xdr:spPr>
        <a:xfrm>
          <a:off x="333375" y="8953501"/>
          <a:ext cx="7286625" cy="2698749"/>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nleitung"/>
  <dimension ref="A1:C121"/>
  <sheetViews>
    <sheetView showGridLines="0" zoomScale="96" zoomScaleNormal="96" zoomScaleSheetLayoutView="120" workbookViewId="0">
      <selection activeCell="A5" sqref="A5"/>
    </sheetView>
  </sheetViews>
  <sheetFormatPr baseColWidth="10" defaultColWidth="0" defaultRowHeight="15" x14ac:dyDescent="0.25"/>
  <cols>
    <col min="1" max="1" width="90.6640625" style="395" customWidth="1"/>
    <col min="2" max="2" width="11.6640625" style="356" customWidth="1"/>
    <col min="3" max="3" width="4.109375" style="342" hidden="1" customWidth="1"/>
    <col min="4" max="16384" width="10.6640625" style="342" hidden="1"/>
  </cols>
  <sheetData>
    <row r="1" spans="1:2" s="351" customFormat="1" x14ac:dyDescent="0.25">
      <c r="A1" s="347" t="s">
        <v>709</v>
      </c>
      <c r="B1" s="348"/>
    </row>
    <row r="2" spans="1:2" s="351" customFormat="1" ht="26.4" x14ac:dyDescent="0.25">
      <c r="A2" s="352" t="s">
        <v>36</v>
      </c>
      <c r="B2" s="353" t="s">
        <v>278</v>
      </c>
    </row>
    <row r="3" spans="1:2" s="351" customFormat="1" ht="15.6" x14ac:dyDescent="0.25">
      <c r="A3" s="352" t="s">
        <v>35</v>
      </c>
      <c r="B3" s="348"/>
    </row>
    <row r="4" spans="1:2" x14ac:dyDescent="0.25">
      <c r="A4" s="355" t="s">
        <v>181</v>
      </c>
    </row>
    <row r="5" spans="1:2" ht="45" x14ac:dyDescent="0.25">
      <c r="A5" s="359" t="s">
        <v>223</v>
      </c>
    </row>
    <row r="6" spans="1:2" x14ac:dyDescent="0.25">
      <c r="A6" s="359"/>
    </row>
    <row r="7" spans="1:2" x14ac:dyDescent="0.25">
      <c r="A7" s="361" t="s">
        <v>402</v>
      </c>
    </row>
    <row r="8" spans="1:2" x14ac:dyDescent="0.25">
      <c r="A8" s="359" t="s">
        <v>699</v>
      </c>
    </row>
    <row r="9" spans="1:2" x14ac:dyDescent="0.25">
      <c r="A9" s="359" t="s">
        <v>701</v>
      </c>
    </row>
    <row r="10" spans="1:2" x14ac:dyDescent="0.25">
      <c r="A10" s="359" t="s">
        <v>700</v>
      </c>
    </row>
    <row r="11" spans="1:2" x14ac:dyDescent="0.25">
      <c r="A11" s="355" t="s">
        <v>181</v>
      </c>
    </row>
    <row r="12" spans="1:2" ht="15.6" x14ac:dyDescent="0.25">
      <c r="A12" s="363" t="s">
        <v>139</v>
      </c>
    </row>
    <row r="13" spans="1:2" x14ac:dyDescent="0.25">
      <c r="A13" s="355" t="s">
        <v>181</v>
      </c>
    </row>
    <row r="14" spans="1:2" x14ac:dyDescent="0.25">
      <c r="A14" s="361" t="s">
        <v>210</v>
      </c>
    </row>
    <row r="15" spans="1:2" x14ac:dyDescent="0.25">
      <c r="A15" s="361" t="s">
        <v>140</v>
      </c>
    </row>
    <row r="16" spans="1:2" x14ac:dyDescent="0.25">
      <c r="A16" s="361" t="s">
        <v>41</v>
      </c>
    </row>
    <row r="17" spans="1:2" ht="30" x14ac:dyDescent="0.25">
      <c r="A17" s="361" t="s">
        <v>260</v>
      </c>
    </row>
    <row r="18" spans="1:2" x14ac:dyDescent="0.25">
      <c r="A18" s="355" t="s">
        <v>181</v>
      </c>
    </row>
    <row r="19" spans="1:2" ht="15.6" x14ac:dyDescent="0.25">
      <c r="A19" s="363" t="s">
        <v>138</v>
      </c>
    </row>
    <row r="20" spans="1:2" x14ac:dyDescent="0.25">
      <c r="A20" s="361" t="s">
        <v>181</v>
      </c>
    </row>
    <row r="21" spans="1:2" x14ac:dyDescent="0.25">
      <c r="A21" s="361" t="s">
        <v>211</v>
      </c>
    </row>
    <row r="22" spans="1:2" x14ac:dyDescent="0.25">
      <c r="A22" s="361"/>
    </row>
    <row r="23" spans="1:2" ht="30" x14ac:dyDescent="0.25">
      <c r="A23" s="361" t="s">
        <v>212</v>
      </c>
    </row>
    <row r="24" spans="1:2" ht="30" x14ac:dyDescent="0.25">
      <c r="A24" s="361" t="s">
        <v>222</v>
      </c>
    </row>
    <row r="25" spans="1:2" ht="45" x14ac:dyDescent="0.25">
      <c r="A25" s="388" t="s">
        <v>394</v>
      </c>
    </row>
    <row r="26" spans="1:2" ht="30" x14ac:dyDescent="0.25">
      <c r="A26" s="361" t="s">
        <v>214</v>
      </c>
    </row>
    <row r="27" spans="1:2" ht="30" x14ac:dyDescent="0.25">
      <c r="A27" s="361" t="s">
        <v>215</v>
      </c>
    </row>
    <row r="28" spans="1:2" ht="30" x14ac:dyDescent="0.25">
      <c r="A28" s="361" t="s">
        <v>393</v>
      </c>
      <c r="B28" s="366" t="s">
        <v>279</v>
      </c>
    </row>
    <row r="29" spans="1:2" x14ac:dyDescent="0.25">
      <c r="A29" s="361"/>
    </row>
    <row r="30" spans="1:2" ht="15.6" x14ac:dyDescent="0.25">
      <c r="A30" s="363" t="s">
        <v>40</v>
      </c>
    </row>
    <row r="31" spans="1:2" x14ac:dyDescent="0.25">
      <c r="A31" s="361"/>
    </row>
    <row r="32" spans="1:2" x14ac:dyDescent="0.25">
      <c r="A32" s="359" t="s">
        <v>642</v>
      </c>
    </row>
    <row r="33" spans="1:1" ht="45" x14ac:dyDescent="0.25">
      <c r="A33" s="359" t="s">
        <v>449</v>
      </c>
    </row>
    <row r="34" spans="1:1" x14ac:dyDescent="0.25">
      <c r="A34" s="361"/>
    </row>
    <row r="35" spans="1:1" ht="15.6" x14ac:dyDescent="0.25">
      <c r="A35" s="363" t="s">
        <v>163</v>
      </c>
    </row>
    <row r="36" spans="1:1" x14ac:dyDescent="0.25">
      <c r="A36" s="361" t="s">
        <v>181</v>
      </c>
    </row>
    <row r="37" spans="1:1" x14ac:dyDescent="0.25">
      <c r="A37" s="367" t="s">
        <v>216</v>
      </c>
    </row>
    <row r="38" spans="1:1" x14ac:dyDescent="0.25">
      <c r="A38" s="359" t="s">
        <v>450</v>
      </c>
    </row>
    <row r="39" spans="1:1" x14ac:dyDescent="0.25">
      <c r="A39" s="361"/>
    </row>
    <row r="40" spans="1:1" x14ac:dyDescent="0.25">
      <c r="A40" s="361" t="s">
        <v>217</v>
      </c>
    </row>
    <row r="41" spans="1:1" ht="45" x14ac:dyDescent="0.25">
      <c r="A41" s="359" t="s">
        <v>306</v>
      </c>
    </row>
    <row r="42" spans="1:1" ht="60" x14ac:dyDescent="0.25">
      <c r="A42" s="359" t="s">
        <v>307</v>
      </c>
    </row>
    <row r="43" spans="1:1" ht="45" x14ac:dyDescent="0.25">
      <c r="A43" s="359" t="s">
        <v>225</v>
      </c>
    </row>
    <row r="44" spans="1:1" ht="45" x14ac:dyDescent="0.25">
      <c r="A44" s="359" t="s">
        <v>218</v>
      </c>
    </row>
    <row r="45" spans="1:1" ht="45" x14ac:dyDescent="0.25">
      <c r="A45" s="359" t="s">
        <v>226</v>
      </c>
    </row>
    <row r="46" spans="1:1" ht="45" x14ac:dyDescent="0.25">
      <c r="A46" s="359" t="s">
        <v>219</v>
      </c>
    </row>
    <row r="47" spans="1:1" x14ac:dyDescent="0.25">
      <c r="A47" s="371" t="s">
        <v>227</v>
      </c>
    </row>
    <row r="48" spans="1:1" ht="45" x14ac:dyDescent="0.25">
      <c r="A48" s="371" t="s">
        <v>308</v>
      </c>
    </row>
    <row r="49" spans="1:2" ht="45" x14ac:dyDescent="0.25">
      <c r="A49" s="359" t="s">
        <v>736</v>
      </c>
    </row>
    <row r="50" spans="1:2" ht="45" x14ac:dyDescent="0.25">
      <c r="A50" s="374" t="s">
        <v>396</v>
      </c>
    </row>
    <row r="51" spans="1:2" x14ac:dyDescent="0.25">
      <c r="A51" s="361"/>
    </row>
    <row r="52" spans="1:2" x14ac:dyDescent="0.25">
      <c r="A52" s="361" t="s">
        <v>182</v>
      </c>
    </row>
    <row r="53" spans="1:2" ht="45" x14ac:dyDescent="0.25">
      <c r="A53" s="359" t="s">
        <v>247</v>
      </c>
    </row>
    <row r="54" spans="1:2" ht="45" x14ac:dyDescent="0.25">
      <c r="A54" s="359" t="s">
        <v>189</v>
      </c>
    </row>
    <row r="55" spans="1:2" ht="60" x14ac:dyDescent="0.25">
      <c r="A55" s="359" t="s">
        <v>403</v>
      </c>
    </row>
    <row r="56" spans="1:2" ht="60" x14ac:dyDescent="0.25">
      <c r="A56" s="359" t="s">
        <v>614</v>
      </c>
    </row>
    <row r="57" spans="1:2" ht="30" x14ac:dyDescent="0.25">
      <c r="A57" s="359" t="s">
        <v>243</v>
      </c>
    </row>
    <row r="58" spans="1:2" ht="30" x14ac:dyDescent="0.25">
      <c r="A58" s="359" t="s">
        <v>617</v>
      </c>
      <c r="B58" s="373"/>
    </row>
    <row r="59" spans="1:2" ht="60" x14ac:dyDescent="0.25">
      <c r="A59" s="359" t="s">
        <v>228</v>
      </c>
      <c r="B59" s="373"/>
    </row>
    <row r="60" spans="1:2" ht="60" x14ac:dyDescent="0.25">
      <c r="A60" s="359" t="s">
        <v>220</v>
      </c>
    </row>
    <row r="61" spans="1:2" ht="60" x14ac:dyDescent="0.25">
      <c r="A61" s="359" t="s">
        <v>186</v>
      </c>
    </row>
    <row r="62" spans="1:2" x14ac:dyDescent="0.25">
      <c r="A62" s="359" t="s">
        <v>248</v>
      </c>
    </row>
    <row r="63" spans="1:2" ht="45" x14ac:dyDescent="0.25">
      <c r="A63" s="359" t="s">
        <v>184</v>
      </c>
    </row>
    <row r="64" spans="1:2" ht="30" x14ac:dyDescent="0.25">
      <c r="A64" s="359" t="s">
        <v>185</v>
      </c>
    </row>
    <row r="65" spans="1:3" ht="45" x14ac:dyDescent="0.25">
      <c r="A65" s="359" t="s">
        <v>325</v>
      </c>
      <c r="B65" s="373"/>
      <c r="C65" s="359"/>
    </row>
    <row r="66" spans="1:3" ht="60" x14ac:dyDescent="0.25">
      <c r="A66" s="359" t="s">
        <v>397</v>
      </c>
    </row>
    <row r="67" spans="1:3" ht="45" x14ac:dyDescent="0.25">
      <c r="A67" s="359" t="s">
        <v>404</v>
      </c>
    </row>
    <row r="68" spans="1:3" ht="30" x14ac:dyDescent="0.25">
      <c r="A68" s="359" t="s">
        <v>405</v>
      </c>
    </row>
    <row r="69" spans="1:3" ht="45" x14ac:dyDescent="0.25">
      <c r="A69" s="359" t="s">
        <v>418</v>
      </c>
    </row>
    <row r="70" spans="1:3" x14ac:dyDescent="0.25">
      <c r="A70" s="359" t="s">
        <v>221</v>
      </c>
    </row>
    <row r="71" spans="1:3" x14ac:dyDescent="0.25">
      <c r="A71" s="361"/>
    </row>
    <row r="72" spans="1:3" s="380" customFormat="1" x14ac:dyDescent="0.25">
      <c r="A72" s="361" t="s">
        <v>183</v>
      </c>
      <c r="B72" s="376"/>
    </row>
    <row r="73" spans="1:3" s="380" customFormat="1" ht="45" x14ac:dyDescent="0.25">
      <c r="A73" s="371" t="s">
        <v>43</v>
      </c>
      <c r="B73" s="376"/>
    </row>
    <row r="74" spans="1:3" s="380" customFormat="1" ht="45" x14ac:dyDescent="0.25">
      <c r="A74" s="371" t="s">
        <v>251</v>
      </c>
      <c r="B74" s="376"/>
    </row>
    <row r="75" spans="1:3" s="380" customFormat="1" ht="45" x14ac:dyDescent="0.25">
      <c r="A75" s="371" t="s">
        <v>643</v>
      </c>
      <c r="B75" s="376"/>
    </row>
    <row r="76" spans="1:3" s="380" customFormat="1" ht="45" x14ac:dyDescent="0.25">
      <c r="A76" s="359" t="s">
        <v>644</v>
      </c>
      <c r="B76" s="376"/>
    </row>
    <row r="77" spans="1:3" s="380" customFormat="1" ht="30" x14ac:dyDescent="0.25">
      <c r="A77" s="359" t="s">
        <v>231</v>
      </c>
      <c r="B77" s="376"/>
    </row>
    <row r="78" spans="1:3" ht="30" x14ac:dyDescent="0.25">
      <c r="A78" s="359" t="s">
        <v>309</v>
      </c>
    </row>
    <row r="79" spans="1:3" x14ac:dyDescent="0.25">
      <c r="A79" s="359" t="s">
        <v>181</v>
      </c>
    </row>
    <row r="80" spans="1:3" s="356" customFormat="1" ht="15.6" x14ac:dyDescent="0.25">
      <c r="A80" s="383" t="s">
        <v>142</v>
      </c>
    </row>
    <row r="81" spans="1:2" x14ac:dyDescent="0.25">
      <c r="A81" s="361" t="s">
        <v>181</v>
      </c>
    </row>
    <row r="82" spans="1:2" x14ac:dyDescent="0.25">
      <c r="A82" s="361" t="s">
        <v>310</v>
      </c>
    </row>
    <row r="83" spans="1:2" ht="75" x14ac:dyDescent="0.25">
      <c r="A83" s="371" t="s">
        <v>314</v>
      </c>
    </row>
    <row r="84" spans="1:2" ht="30" x14ac:dyDescent="0.25">
      <c r="A84" s="371" t="s">
        <v>311</v>
      </c>
    </row>
    <row r="85" spans="1:2" ht="60" x14ac:dyDescent="0.25">
      <c r="A85" s="359" t="s">
        <v>398</v>
      </c>
    </row>
    <row r="86" spans="1:2" x14ac:dyDescent="0.25">
      <c r="A86" s="371" t="s">
        <v>312</v>
      </c>
    </row>
    <row r="87" spans="1:2" s="380" customFormat="1" ht="45" x14ac:dyDescent="0.25">
      <c r="A87" s="359" t="s">
        <v>317</v>
      </c>
      <c r="B87" s="376"/>
    </row>
    <row r="88" spans="1:2" ht="45" x14ac:dyDescent="0.25">
      <c r="A88" s="371" t="s">
        <v>316</v>
      </c>
    </row>
    <row r="89" spans="1:2" ht="75" x14ac:dyDescent="0.25">
      <c r="A89" s="371" t="s">
        <v>318</v>
      </c>
    </row>
    <row r="90" spans="1:2" ht="75" x14ac:dyDescent="0.25">
      <c r="A90" s="396" t="s">
        <v>319</v>
      </c>
    </row>
    <row r="91" spans="1:2" ht="30" x14ac:dyDescent="0.25">
      <c r="A91" s="371" t="s">
        <v>313</v>
      </c>
    </row>
    <row r="92" spans="1:2" x14ac:dyDescent="0.25">
      <c r="A92" s="371"/>
    </row>
    <row r="93" spans="1:2" ht="30" x14ac:dyDescent="0.25">
      <c r="A93" s="361" t="s">
        <v>399</v>
      </c>
    </row>
    <row r="94" spans="1:2" x14ac:dyDescent="0.25">
      <c r="A94" s="361"/>
    </row>
    <row r="95" spans="1:2" ht="30" x14ac:dyDescent="0.25">
      <c r="A95" s="361" t="s">
        <v>252</v>
      </c>
    </row>
    <row r="96" spans="1:2" ht="30" x14ac:dyDescent="0.25">
      <c r="A96" s="361" t="s">
        <v>335</v>
      </c>
    </row>
    <row r="97" spans="1:2" ht="31.2" x14ac:dyDescent="0.25">
      <c r="A97" s="363" t="s">
        <v>541</v>
      </c>
    </row>
    <row r="98" spans="1:2" x14ac:dyDescent="0.25">
      <c r="A98" s="361" t="s">
        <v>181</v>
      </c>
    </row>
    <row r="99" spans="1:2" ht="15.6" x14ac:dyDescent="0.25">
      <c r="A99" s="363" t="s">
        <v>141</v>
      </c>
    </row>
    <row r="100" spans="1:2" x14ac:dyDescent="0.25">
      <c r="A100" s="361" t="s">
        <v>181</v>
      </c>
    </row>
    <row r="101" spans="1:2" ht="30" x14ac:dyDescent="0.25">
      <c r="A101" s="361" t="s">
        <v>249</v>
      </c>
    </row>
    <row r="102" spans="1:2" ht="30" x14ac:dyDescent="0.25">
      <c r="A102" s="361" t="s">
        <v>17</v>
      </c>
    </row>
    <row r="103" spans="1:2" x14ac:dyDescent="0.25">
      <c r="A103" s="361" t="s">
        <v>320</v>
      </c>
    </row>
    <row r="104" spans="1:2" x14ac:dyDescent="0.25">
      <c r="A104" s="361"/>
    </row>
    <row r="105" spans="1:2" ht="15.6" x14ac:dyDescent="0.25">
      <c r="A105" s="363" t="s">
        <v>230</v>
      </c>
    </row>
    <row r="106" spans="1:2" x14ac:dyDescent="0.25">
      <c r="A106" s="361" t="s">
        <v>181</v>
      </c>
    </row>
    <row r="107" spans="1:2" ht="45" x14ac:dyDescent="0.25">
      <c r="A107" s="361" t="s">
        <v>400</v>
      </c>
    </row>
    <row r="108" spans="1:2" ht="30" x14ac:dyDescent="0.25">
      <c r="A108" s="361" t="s">
        <v>645</v>
      </c>
      <c r="B108" s="373"/>
    </row>
    <row r="109" spans="1:2" x14ac:dyDescent="0.25">
      <c r="A109" s="361"/>
    </row>
    <row r="110" spans="1:2" ht="15.6" x14ac:dyDescent="0.25">
      <c r="A110" s="363" t="s">
        <v>143</v>
      </c>
    </row>
    <row r="111" spans="1:2" x14ac:dyDescent="0.25">
      <c r="A111" s="361" t="s">
        <v>181</v>
      </c>
    </row>
    <row r="112" spans="1:2" ht="30" x14ac:dyDescent="0.25">
      <c r="A112" s="361" t="s">
        <v>187</v>
      </c>
    </row>
    <row r="113" spans="1:2" x14ac:dyDescent="0.25">
      <c r="A113" s="361"/>
    </row>
    <row r="114" spans="1:2" ht="15.6" x14ac:dyDescent="0.25">
      <c r="A114" s="363"/>
    </row>
    <row r="115" spans="1:2" x14ac:dyDescent="0.25">
      <c r="A115" s="388"/>
    </row>
    <row r="116" spans="1:2" x14ac:dyDescent="0.25">
      <c r="A116" s="395" t="s">
        <v>181</v>
      </c>
    </row>
    <row r="117" spans="1:2" x14ac:dyDescent="0.25">
      <c r="A117" s="395" t="s">
        <v>181</v>
      </c>
    </row>
    <row r="121" spans="1:2" s="394" customFormat="1" x14ac:dyDescent="0.25">
      <c r="A121" s="392"/>
      <c r="B121" s="397"/>
    </row>
  </sheetData>
  <sheetProtection algorithmName="SHA-512" hashValue="+d8Ra8y9mzay2lddPyXgv45YJzQMPzyBj8KW7kGqgBoGqa9SktL/7VKhijjVTp+wMsIvJVxEqV7uvD+WX1GSyA==" saltValue="d6QYFHy/zCRFdgjsQqQe+g==" spinCount="100000" sheet="1"/>
  <customSheetViews>
    <customSheetView guid="{F775BF75-D0FA-43A4-AB91-EF60F5E14033}" scale="118" showGridLines="0" hiddenRows="1" hiddenColumns="1" topLeftCell="A22">
      <selection activeCell="A19" sqref="A19"/>
    </customSheetView>
    <customSheetView guid="{F6B961D1-5561-4F67-8281-8DEF7EC36431}" scale="118" showGridLines="0" hiddenRows="1" hiddenColumns="1" topLeftCell="A22">
      <selection activeCell="A19" sqref="A19"/>
    </customSheetView>
    <customSheetView guid="{D270E353-F87F-4A8E-A9CD-0E7D67CD15E6}" scale="118" showGridLines="0" hiddenRows="1" hiddenColumns="1" topLeftCell="A22">
      <selection activeCell="A19" sqref="A19"/>
    </customSheetView>
  </customSheetViews>
  <phoneticPr fontId="9" type="noConversion"/>
  <hyperlinks>
    <hyperlink ref="B2" location="FB_ANG_FVNR" display="Angabe" xr:uid="{00000000-0004-0000-0000-000000000000}"/>
    <hyperlink ref="B28" location="FAQ!B9" display="FAQ!B9" xr:uid="{00000000-0004-0000-0000-000002000000}"/>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1158F-E27F-4824-8EAB-368C5D9B547D}">
  <sheetPr codeName="Anleitung4"/>
  <dimension ref="A1:K114"/>
  <sheetViews>
    <sheetView showGridLines="0" zoomScale="96" zoomScaleNormal="96" zoomScaleSheetLayoutView="120" workbookViewId="0">
      <selection activeCell="A2" sqref="A2"/>
    </sheetView>
  </sheetViews>
  <sheetFormatPr baseColWidth="10" defaultColWidth="0" defaultRowHeight="15" x14ac:dyDescent="0.25"/>
  <cols>
    <col min="1" max="1" width="90.6640625" style="395" customWidth="1"/>
    <col min="2" max="2" width="11.6640625" style="356" customWidth="1"/>
    <col min="3" max="3" width="90.6640625" style="395" hidden="1" customWidth="1"/>
    <col min="4" max="4" width="3" style="357" hidden="1" customWidth="1"/>
    <col min="5" max="5" width="90.6640625" style="395" hidden="1" customWidth="1"/>
    <col min="6" max="6" width="3" style="342" hidden="1" customWidth="1"/>
    <col min="7" max="7" width="90.88671875" style="395" hidden="1" customWidth="1"/>
    <col min="8" max="8" width="3" style="342" hidden="1" customWidth="1"/>
    <col min="9" max="9" width="90.6640625" style="395" hidden="1" customWidth="1"/>
    <col min="10" max="11" width="3" style="342" hidden="1" customWidth="1"/>
    <col min="12" max="16384" width="10.6640625" style="342" hidden="1"/>
  </cols>
  <sheetData>
    <row r="1" spans="1:9" s="351" customFormat="1" x14ac:dyDescent="0.25">
      <c r="A1" s="347" t="s">
        <v>721</v>
      </c>
      <c r="B1" s="348"/>
      <c r="C1" s="347"/>
      <c r="D1" s="349"/>
      <c r="E1" s="350"/>
      <c r="G1" s="347"/>
      <c r="I1" s="347"/>
    </row>
    <row r="2" spans="1:9" s="351" customFormat="1" ht="26.4" x14ac:dyDescent="0.25">
      <c r="A2" s="352" t="s">
        <v>420</v>
      </c>
      <c r="B2" s="353" t="s">
        <v>278</v>
      </c>
      <c r="C2" s="352"/>
      <c r="D2" s="349"/>
      <c r="E2" s="354"/>
      <c r="G2" s="352"/>
      <c r="I2" s="352"/>
    </row>
    <row r="3" spans="1:9" s="351" customFormat="1" ht="15.6" x14ac:dyDescent="0.25">
      <c r="A3" s="352" t="s">
        <v>35</v>
      </c>
      <c r="B3" s="348"/>
      <c r="C3" s="352"/>
      <c r="D3" s="349"/>
      <c r="E3" s="354"/>
      <c r="G3" s="352"/>
      <c r="I3" s="352"/>
    </row>
    <row r="4" spans="1:9" x14ac:dyDescent="0.25">
      <c r="A4" s="355" t="s">
        <v>181</v>
      </c>
      <c r="C4" s="355"/>
      <c r="E4" s="358"/>
      <c r="G4" s="355"/>
      <c r="I4" s="355"/>
    </row>
    <row r="5" spans="1:9" ht="45" x14ac:dyDescent="0.25">
      <c r="A5" s="359" t="s">
        <v>421</v>
      </c>
      <c r="C5" s="359"/>
      <c r="E5" s="360"/>
      <c r="G5" s="359"/>
      <c r="I5" s="359"/>
    </row>
    <row r="6" spans="1:9" x14ac:dyDescent="0.25">
      <c r="A6" s="361"/>
      <c r="C6" s="361"/>
      <c r="E6" s="362"/>
      <c r="G6" s="361"/>
      <c r="I6" s="361"/>
    </row>
    <row r="7" spans="1:9" x14ac:dyDescent="0.25">
      <c r="A7" s="361" t="s">
        <v>422</v>
      </c>
      <c r="C7" s="361"/>
      <c r="E7" s="362"/>
      <c r="G7" s="361"/>
      <c r="I7" s="361"/>
    </row>
    <row r="8" spans="1:9" x14ac:dyDescent="0.25">
      <c r="A8" s="359" t="s">
        <v>423</v>
      </c>
      <c r="C8" s="359"/>
      <c r="E8" s="360"/>
      <c r="G8" s="359"/>
      <c r="I8" s="359"/>
    </row>
    <row r="9" spans="1:9" x14ac:dyDescent="0.25">
      <c r="A9" s="359" t="s">
        <v>424</v>
      </c>
      <c r="C9" s="359"/>
      <c r="E9" s="360"/>
      <c r="G9" s="359"/>
      <c r="I9" s="359"/>
    </row>
    <row r="10" spans="1:9" x14ac:dyDescent="0.25">
      <c r="A10" s="355" t="s">
        <v>181</v>
      </c>
      <c r="C10" s="355"/>
      <c r="E10" s="358"/>
      <c r="G10" s="355"/>
      <c r="I10" s="355"/>
    </row>
    <row r="11" spans="1:9" ht="15.6" x14ac:dyDescent="0.25">
      <c r="A11" s="363" t="s">
        <v>139</v>
      </c>
      <c r="C11" s="363"/>
      <c r="E11" s="354"/>
      <c r="G11" s="363"/>
      <c r="I11" s="363"/>
    </row>
    <row r="12" spans="1:9" x14ac:dyDescent="0.25">
      <c r="A12" s="355" t="s">
        <v>181</v>
      </c>
      <c r="C12" s="355"/>
      <c r="E12" s="358"/>
      <c r="G12" s="355"/>
      <c r="I12" s="355"/>
    </row>
    <row r="13" spans="1:9" x14ac:dyDescent="0.25">
      <c r="A13" s="361" t="s">
        <v>425</v>
      </c>
      <c r="C13" s="361"/>
      <c r="E13" s="362"/>
      <c r="G13" s="361"/>
      <c r="I13" s="361"/>
    </row>
    <row r="14" spans="1:9" x14ac:dyDescent="0.25">
      <c r="A14" s="361" t="s">
        <v>140</v>
      </c>
      <c r="C14" s="361"/>
      <c r="E14" s="362"/>
      <c r="G14" s="361"/>
      <c r="I14" s="361"/>
    </row>
    <row r="15" spans="1:9" x14ac:dyDescent="0.25">
      <c r="A15" s="361" t="s">
        <v>41</v>
      </c>
      <c r="C15" s="361"/>
      <c r="E15" s="362"/>
      <c r="G15" s="361"/>
      <c r="I15" s="361"/>
    </row>
    <row r="16" spans="1:9" x14ac:dyDescent="0.25">
      <c r="A16" s="355" t="s">
        <v>181</v>
      </c>
      <c r="C16" s="355"/>
      <c r="E16" s="358"/>
      <c r="G16" s="355"/>
      <c r="I16" s="355"/>
    </row>
    <row r="17" spans="1:9" ht="15.6" x14ac:dyDescent="0.25">
      <c r="A17" s="363" t="s">
        <v>138</v>
      </c>
      <c r="C17" s="363"/>
      <c r="E17" s="354"/>
      <c r="G17" s="363"/>
      <c r="I17" s="363"/>
    </row>
    <row r="18" spans="1:9" x14ac:dyDescent="0.25">
      <c r="A18" s="361" t="s">
        <v>181</v>
      </c>
      <c r="C18" s="361"/>
      <c r="E18" s="362"/>
      <c r="G18" s="361"/>
      <c r="I18" s="361"/>
    </row>
    <row r="19" spans="1:9" x14ac:dyDescent="0.25">
      <c r="A19" s="361" t="s">
        <v>211</v>
      </c>
      <c r="C19" s="361"/>
      <c r="E19" s="362"/>
      <c r="G19" s="361"/>
      <c r="I19" s="361"/>
    </row>
    <row r="20" spans="1:9" x14ac:dyDescent="0.25">
      <c r="A20" s="361" t="s">
        <v>181</v>
      </c>
      <c r="C20" s="361"/>
      <c r="E20" s="362"/>
      <c r="G20" s="361"/>
      <c r="I20" s="361"/>
    </row>
    <row r="21" spans="1:9" ht="30" x14ac:dyDescent="0.25">
      <c r="A21" s="361" t="s">
        <v>426</v>
      </c>
      <c r="C21" s="361"/>
      <c r="E21" s="362"/>
      <c r="G21" s="361"/>
      <c r="I21" s="361"/>
    </row>
    <row r="22" spans="1:9" ht="30" x14ac:dyDescent="0.25">
      <c r="A22" s="361" t="s">
        <v>427</v>
      </c>
      <c r="C22" s="361"/>
      <c r="E22" s="362"/>
      <c r="G22" s="361"/>
      <c r="I22" s="361"/>
    </row>
    <row r="23" spans="1:9" ht="30" x14ac:dyDescent="0.25">
      <c r="A23" s="361" t="s">
        <v>528</v>
      </c>
      <c r="C23" s="361"/>
      <c r="E23" s="362"/>
      <c r="G23" s="361"/>
      <c r="I23" s="361"/>
    </row>
    <row r="24" spans="1:9" ht="30" x14ac:dyDescent="0.25">
      <c r="A24" s="361" t="s">
        <v>214</v>
      </c>
      <c r="C24" s="361"/>
      <c r="E24" s="362"/>
      <c r="G24" s="361"/>
      <c r="I24" s="361"/>
    </row>
    <row r="25" spans="1:9" ht="30" x14ac:dyDescent="0.25">
      <c r="A25" s="361" t="s">
        <v>428</v>
      </c>
      <c r="C25" s="364"/>
      <c r="E25" s="365"/>
      <c r="G25" s="361"/>
      <c r="I25" s="361"/>
    </row>
    <row r="26" spans="1:9" ht="30" x14ac:dyDescent="0.25">
      <c r="A26" s="361" t="s">
        <v>393</v>
      </c>
      <c r="B26" s="366" t="s">
        <v>279</v>
      </c>
      <c r="C26" s="361"/>
      <c r="E26" s="362"/>
      <c r="G26" s="361"/>
      <c r="I26" s="361"/>
    </row>
    <row r="27" spans="1:9" x14ac:dyDescent="0.25">
      <c r="A27" s="361" t="s">
        <v>181</v>
      </c>
      <c r="C27" s="361"/>
      <c r="E27" s="362"/>
      <c r="G27" s="361"/>
      <c r="I27" s="361"/>
    </row>
    <row r="28" spans="1:9" ht="15.6" x14ac:dyDescent="0.25">
      <c r="A28" s="363" t="s">
        <v>429</v>
      </c>
      <c r="C28" s="363"/>
      <c r="E28" s="354"/>
      <c r="G28" s="363"/>
      <c r="I28" s="363"/>
    </row>
    <row r="29" spans="1:9" x14ac:dyDescent="0.25">
      <c r="A29" s="361" t="s">
        <v>181</v>
      </c>
      <c r="C29" s="361"/>
      <c r="E29" s="362"/>
      <c r="G29" s="361"/>
      <c r="I29" s="361"/>
    </row>
    <row r="30" spans="1:9" x14ac:dyDescent="0.25">
      <c r="A30" s="359" t="s">
        <v>642</v>
      </c>
      <c r="C30" s="359"/>
      <c r="E30" s="360"/>
      <c r="G30" s="359"/>
      <c r="I30" s="359"/>
    </row>
    <row r="31" spans="1:9" ht="45" x14ac:dyDescent="0.25">
      <c r="A31" s="359" t="s">
        <v>449</v>
      </c>
      <c r="C31" s="359"/>
      <c r="E31" s="360"/>
      <c r="G31" s="359"/>
      <c r="I31" s="359"/>
    </row>
    <row r="32" spans="1:9" x14ac:dyDescent="0.25">
      <c r="A32" s="361" t="s">
        <v>181</v>
      </c>
      <c r="C32" s="361"/>
      <c r="E32" s="362"/>
      <c r="G32" s="361"/>
      <c r="I32" s="361"/>
    </row>
    <row r="33" spans="1:9" ht="15.6" x14ac:dyDescent="0.25">
      <c r="A33" s="363" t="s">
        <v>163</v>
      </c>
      <c r="C33" s="363"/>
      <c r="E33" s="354"/>
      <c r="G33" s="363"/>
      <c r="I33" s="363"/>
    </row>
    <row r="34" spans="1:9" x14ac:dyDescent="0.25">
      <c r="A34" s="361" t="s">
        <v>181</v>
      </c>
      <c r="C34" s="361"/>
      <c r="E34" s="362"/>
      <c r="G34" s="361"/>
      <c r="I34" s="361"/>
    </row>
    <row r="35" spans="1:9" ht="30" x14ac:dyDescent="0.25">
      <c r="A35" s="367" t="s">
        <v>357</v>
      </c>
      <c r="C35" s="367"/>
      <c r="E35" s="368"/>
      <c r="G35" s="367"/>
      <c r="I35" s="367"/>
    </row>
    <row r="36" spans="1:9" x14ac:dyDescent="0.25">
      <c r="A36" s="359" t="s">
        <v>450</v>
      </c>
      <c r="C36" s="359"/>
      <c r="E36" s="360"/>
      <c r="G36" s="359"/>
      <c r="I36" s="359"/>
    </row>
    <row r="37" spans="1:9" x14ac:dyDescent="0.25">
      <c r="A37" s="361"/>
      <c r="C37" s="361"/>
      <c r="E37" s="362"/>
      <c r="G37" s="361"/>
      <c r="I37" s="361"/>
    </row>
    <row r="38" spans="1:9" x14ac:dyDescent="0.25">
      <c r="A38" s="361" t="s">
        <v>529</v>
      </c>
      <c r="C38" s="361"/>
      <c r="E38" s="362"/>
      <c r="G38" s="361"/>
      <c r="I38" s="361"/>
    </row>
    <row r="39" spans="1:9" ht="30" x14ac:dyDescent="0.25">
      <c r="A39" s="359" t="s">
        <v>530</v>
      </c>
      <c r="C39" s="369"/>
      <c r="E39" s="370"/>
      <c r="G39" s="359"/>
      <c r="I39" s="359"/>
    </row>
    <row r="40" spans="1:9" ht="45" x14ac:dyDescent="0.25">
      <c r="A40" s="359" t="s">
        <v>395</v>
      </c>
      <c r="C40" s="369"/>
      <c r="E40" s="370"/>
      <c r="G40" s="359"/>
      <c r="I40" s="359"/>
    </row>
    <row r="41" spans="1:9" ht="30" x14ac:dyDescent="0.25">
      <c r="A41" s="359" t="s">
        <v>430</v>
      </c>
      <c r="C41" s="369"/>
      <c r="E41" s="370"/>
      <c r="G41" s="359"/>
      <c r="I41" s="359"/>
    </row>
    <row r="42" spans="1:9" ht="30" x14ac:dyDescent="0.25">
      <c r="A42" s="359" t="s">
        <v>431</v>
      </c>
      <c r="C42" s="369"/>
      <c r="E42" s="350"/>
      <c r="G42" s="359"/>
      <c r="I42" s="359"/>
    </row>
    <row r="43" spans="1:9" ht="30" x14ac:dyDescent="0.25">
      <c r="A43" s="359" t="s">
        <v>432</v>
      </c>
      <c r="C43" s="359"/>
      <c r="E43" s="360"/>
      <c r="G43" s="359"/>
      <c r="I43" s="359"/>
    </row>
    <row r="44" spans="1:9" x14ac:dyDescent="0.25">
      <c r="A44" s="371" t="s">
        <v>433</v>
      </c>
      <c r="C44" s="371"/>
      <c r="E44" s="372"/>
      <c r="G44" s="371"/>
      <c r="I44" s="371"/>
    </row>
    <row r="45" spans="1:9" x14ac:dyDescent="0.25">
      <c r="A45" s="361" t="s">
        <v>181</v>
      </c>
      <c r="C45" s="361"/>
      <c r="E45" s="362"/>
      <c r="G45" s="361"/>
      <c r="I45" s="361"/>
    </row>
    <row r="46" spans="1:9" x14ac:dyDescent="0.25">
      <c r="A46" s="361" t="s">
        <v>182</v>
      </c>
      <c r="C46" s="361"/>
      <c r="E46" s="362"/>
      <c r="G46" s="361"/>
      <c r="I46" s="361"/>
    </row>
    <row r="47" spans="1:9" ht="45" x14ac:dyDescent="0.25">
      <c r="A47" s="359" t="s">
        <v>532</v>
      </c>
      <c r="C47" s="369"/>
      <c r="E47" s="370"/>
      <c r="G47" s="359"/>
      <c r="I47" s="359"/>
    </row>
    <row r="48" spans="1:9" ht="45" x14ac:dyDescent="0.25">
      <c r="A48" s="359" t="s">
        <v>531</v>
      </c>
      <c r="C48" s="359"/>
      <c r="E48" s="360"/>
      <c r="G48" s="359"/>
      <c r="I48" s="359"/>
    </row>
    <row r="49" spans="1:9" ht="60" x14ac:dyDescent="0.25">
      <c r="A49" s="359" t="s">
        <v>403</v>
      </c>
      <c r="C49" s="359"/>
      <c r="E49" s="360"/>
      <c r="G49" s="359"/>
      <c r="I49" s="359"/>
    </row>
    <row r="50" spans="1:9" ht="60" x14ac:dyDescent="0.25">
      <c r="A50" s="359" t="s">
        <v>615</v>
      </c>
      <c r="C50" s="359"/>
      <c r="E50" s="360"/>
      <c r="G50" s="359"/>
      <c r="I50" s="359"/>
    </row>
    <row r="51" spans="1:9" ht="30" x14ac:dyDescent="0.25">
      <c r="A51" s="359" t="s">
        <v>434</v>
      </c>
      <c r="C51" s="359"/>
      <c r="E51" s="360"/>
      <c r="G51" s="359"/>
      <c r="I51" s="359"/>
    </row>
    <row r="52" spans="1:9" ht="30" x14ac:dyDescent="0.25">
      <c r="A52" s="359" t="s">
        <v>392</v>
      </c>
      <c r="B52" s="373"/>
      <c r="C52" s="359"/>
      <c r="E52" s="360"/>
      <c r="G52" s="359"/>
      <c r="I52" s="359"/>
    </row>
    <row r="53" spans="1:9" ht="45" x14ac:dyDescent="0.25">
      <c r="A53" s="359" t="s">
        <v>435</v>
      </c>
      <c r="B53" s="373"/>
      <c r="C53" s="359"/>
      <c r="E53" s="360"/>
      <c r="G53" s="359"/>
      <c r="I53" s="359"/>
    </row>
    <row r="54" spans="1:9" ht="60" x14ac:dyDescent="0.25">
      <c r="A54" s="359" t="s">
        <v>220</v>
      </c>
      <c r="C54" s="359"/>
      <c r="E54" s="360"/>
      <c r="G54" s="359"/>
      <c r="I54" s="359"/>
    </row>
    <row r="55" spans="1:9" ht="60" x14ac:dyDescent="0.25">
      <c r="A55" s="359" t="s">
        <v>186</v>
      </c>
      <c r="C55" s="359"/>
      <c r="E55" s="360"/>
      <c r="G55" s="359"/>
      <c r="I55" s="359"/>
    </row>
    <row r="56" spans="1:9" x14ac:dyDescent="0.25">
      <c r="A56" s="359" t="s">
        <v>248</v>
      </c>
      <c r="C56" s="359"/>
      <c r="E56" s="360"/>
      <c r="G56" s="359"/>
      <c r="I56" s="359"/>
    </row>
    <row r="57" spans="1:9" ht="45" x14ac:dyDescent="0.25">
      <c r="A57" s="359" t="s">
        <v>184</v>
      </c>
      <c r="C57" s="359"/>
      <c r="E57" s="360"/>
      <c r="G57" s="359"/>
      <c r="I57" s="359"/>
    </row>
    <row r="58" spans="1:9" ht="30" x14ac:dyDescent="0.25">
      <c r="A58" s="359" t="s">
        <v>185</v>
      </c>
      <c r="C58" s="359"/>
      <c r="E58" s="360"/>
      <c r="G58" s="359"/>
      <c r="I58" s="359"/>
    </row>
    <row r="59" spans="1:9" ht="45" x14ac:dyDescent="0.25">
      <c r="A59" s="359" t="s">
        <v>325</v>
      </c>
      <c r="B59" s="373"/>
      <c r="C59" s="359"/>
      <c r="E59" s="360"/>
      <c r="G59" s="359"/>
      <c r="I59" s="359"/>
    </row>
    <row r="60" spans="1:9" ht="45" x14ac:dyDescent="0.25">
      <c r="A60" s="374" t="s">
        <v>436</v>
      </c>
      <c r="C60" s="374"/>
      <c r="E60" s="375"/>
      <c r="G60" s="374"/>
      <c r="I60" s="374"/>
    </row>
    <row r="61" spans="1:9" ht="45" x14ac:dyDescent="0.25">
      <c r="A61" s="359" t="s">
        <v>404</v>
      </c>
      <c r="C61" s="359"/>
      <c r="E61" s="360"/>
      <c r="G61" s="359"/>
      <c r="I61" s="359"/>
    </row>
    <row r="62" spans="1:9" ht="30" x14ac:dyDescent="0.25">
      <c r="A62" s="359" t="s">
        <v>405</v>
      </c>
      <c r="C62" s="359"/>
      <c r="E62" s="360"/>
      <c r="G62" s="359"/>
      <c r="I62" s="359"/>
    </row>
    <row r="63" spans="1:9" ht="45" x14ac:dyDescent="0.25">
      <c r="A63" s="359" t="s">
        <v>418</v>
      </c>
      <c r="C63" s="359"/>
      <c r="E63" s="360"/>
      <c r="G63" s="359"/>
      <c r="I63" s="359"/>
    </row>
    <row r="64" spans="1:9" x14ac:dyDescent="0.25">
      <c r="A64" s="359" t="s">
        <v>221</v>
      </c>
      <c r="C64" s="359"/>
      <c r="E64" s="360"/>
      <c r="G64" s="359"/>
      <c r="I64" s="359"/>
    </row>
    <row r="65" spans="1:9" x14ac:dyDescent="0.25">
      <c r="A65" s="361"/>
      <c r="C65" s="361"/>
      <c r="E65" s="362"/>
      <c r="G65" s="361"/>
      <c r="I65" s="361"/>
    </row>
    <row r="66" spans="1:9" s="380" customFormat="1" x14ac:dyDescent="0.25">
      <c r="A66" s="361" t="s">
        <v>419</v>
      </c>
      <c r="B66" s="376"/>
      <c r="C66" s="377"/>
      <c r="D66" s="378"/>
      <c r="E66" s="379"/>
      <c r="G66" s="361"/>
      <c r="I66" s="361"/>
    </row>
    <row r="67" spans="1:9" s="380" customFormat="1" ht="45" x14ac:dyDescent="0.25">
      <c r="A67" s="371" t="s">
        <v>437</v>
      </c>
      <c r="B67" s="376"/>
      <c r="C67" s="381"/>
      <c r="D67" s="378"/>
      <c r="E67" s="382"/>
      <c r="G67" s="371"/>
      <c r="I67" s="371"/>
    </row>
    <row r="68" spans="1:9" s="380" customFormat="1" ht="60" x14ac:dyDescent="0.25">
      <c r="A68" s="371" t="s">
        <v>451</v>
      </c>
      <c r="B68" s="376"/>
      <c r="C68" s="381"/>
      <c r="D68" s="378"/>
      <c r="E68" s="382"/>
      <c r="G68" s="371"/>
      <c r="I68" s="371"/>
    </row>
    <row r="69" spans="1:9" s="380" customFormat="1" ht="45" x14ac:dyDescent="0.25">
      <c r="A69" s="371" t="s">
        <v>438</v>
      </c>
      <c r="B69" s="376"/>
      <c r="C69" s="381"/>
      <c r="D69" s="378"/>
      <c r="E69" s="382"/>
      <c r="G69" s="371"/>
      <c r="I69" s="371"/>
    </row>
    <row r="70" spans="1:9" s="380" customFormat="1" ht="60" x14ac:dyDescent="0.25">
      <c r="A70" s="371" t="s">
        <v>452</v>
      </c>
      <c r="B70" s="376"/>
      <c r="C70" s="381"/>
      <c r="D70" s="378"/>
      <c r="E70" s="382"/>
      <c r="G70" s="371"/>
      <c r="I70" s="371"/>
    </row>
    <row r="71" spans="1:9" s="380" customFormat="1" x14ac:dyDescent="0.25">
      <c r="A71" s="359"/>
      <c r="B71" s="376"/>
      <c r="C71" s="369"/>
      <c r="D71" s="378"/>
      <c r="E71" s="370"/>
      <c r="G71" s="359"/>
      <c r="I71" s="359"/>
    </row>
    <row r="72" spans="1:9" ht="45" x14ac:dyDescent="0.25">
      <c r="A72" s="359" t="s">
        <v>453</v>
      </c>
      <c r="C72" s="359"/>
      <c r="E72" s="360"/>
      <c r="G72" s="359"/>
      <c r="I72" s="359"/>
    </row>
    <row r="73" spans="1:9" x14ac:dyDescent="0.25">
      <c r="A73" s="359" t="s">
        <v>181</v>
      </c>
      <c r="C73" s="359"/>
      <c r="E73" s="360"/>
      <c r="G73" s="359"/>
      <c r="I73" s="359"/>
    </row>
    <row r="74" spans="1:9" s="356" customFormat="1" ht="15.6" x14ac:dyDescent="0.25">
      <c r="A74" s="383" t="s">
        <v>142</v>
      </c>
      <c r="C74" s="383"/>
      <c r="D74" s="384"/>
      <c r="E74" s="385"/>
      <c r="G74" s="383"/>
      <c r="I74" s="383"/>
    </row>
    <row r="75" spans="1:9" x14ac:dyDescent="0.25">
      <c r="A75" s="361" t="s">
        <v>181</v>
      </c>
      <c r="C75" s="361"/>
      <c r="E75" s="362"/>
      <c r="G75" s="361"/>
      <c r="I75" s="361"/>
    </row>
    <row r="76" spans="1:9" x14ac:dyDescent="0.25">
      <c r="A76" s="361" t="s">
        <v>310</v>
      </c>
      <c r="C76" s="361"/>
      <c r="E76" s="362"/>
      <c r="G76" s="361"/>
      <c r="I76" s="361"/>
    </row>
    <row r="77" spans="1:9" ht="75" x14ac:dyDescent="0.25">
      <c r="A77" s="386" t="s">
        <v>556</v>
      </c>
      <c r="C77" s="386"/>
      <c r="E77" s="387"/>
      <c r="G77" s="386"/>
      <c r="I77" s="386"/>
    </row>
    <row r="78" spans="1:9" x14ac:dyDescent="0.25">
      <c r="A78" s="371" t="s">
        <v>707</v>
      </c>
      <c r="C78" s="371"/>
      <c r="E78" s="372"/>
      <c r="G78" s="371"/>
      <c r="I78" s="371"/>
    </row>
    <row r="79" spans="1:9" ht="45" x14ac:dyDescent="0.25">
      <c r="A79" s="359" t="s">
        <v>439</v>
      </c>
      <c r="C79" s="359"/>
      <c r="E79" s="360"/>
      <c r="G79" s="359"/>
      <c r="I79" s="359"/>
    </row>
    <row r="80" spans="1:9" ht="30" x14ac:dyDescent="0.25">
      <c r="A80" s="371" t="s">
        <v>704</v>
      </c>
      <c r="C80" s="371"/>
      <c r="E80" s="372"/>
      <c r="G80" s="371"/>
      <c r="I80" s="371"/>
    </row>
    <row r="81" spans="1:9" s="380" customFormat="1" ht="30" x14ac:dyDescent="0.25">
      <c r="A81" s="371" t="s">
        <v>313</v>
      </c>
      <c r="B81" s="376"/>
      <c r="C81" s="371"/>
      <c r="D81" s="359"/>
      <c r="E81" s="372"/>
      <c r="G81" s="371"/>
      <c r="I81" s="371"/>
    </row>
    <row r="82" spans="1:9" ht="75" x14ac:dyDescent="0.25">
      <c r="A82" s="386" t="s">
        <v>557</v>
      </c>
      <c r="C82" s="386"/>
      <c r="E82" s="387"/>
      <c r="G82" s="386"/>
      <c r="I82" s="386"/>
    </row>
    <row r="83" spans="1:9" ht="30" x14ac:dyDescent="0.25">
      <c r="A83" s="386" t="s">
        <v>440</v>
      </c>
      <c r="C83" s="386"/>
      <c r="E83" s="387"/>
      <c r="G83" s="386"/>
      <c r="I83" s="386"/>
    </row>
    <row r="84" spans="1:9" ht="60" x14ac:dyDescent="0.25">
      <c r="A84" s="386" t="s">
        <v>441</v>
      </c>
      <c r="C84" s="386"/>
      <c r="E84" s="387"/>
      <c r="G84" s="386"/>
      <c r="I84" s="386"/>
    </row>
    <row r="85" spans="1:9" ht="60" x14ac:dyDescent="0.25">
      <c r="A85" s="371" t="s">
        <v>442</v>
      </c>
      <c r="C85" s="371"/>
      <c r="E85" s="372"/>
      <c r="G85" s="371"/>
      <c r="I85" s="371"/>
    </row>
    <row r="86" spans="1:9" ht="30" x14ac:dyDescent="0.25">
      <c r="A86" s="371" t="s">
        <v>443</v>
      </c>
      <c r="C86" s="371"/>
      <c r="E86" s="372"/>
      <c r="G86" s="371"/>
      <c r="I86" s="371"/>
    </row>
    <row r="87" spans="1:9" x14ac:dyDescent="0.25">
      <c r="A87" s="361" t="s">
        <v>181</v>
      </c>
      <c r="C87" s="361"/>
      <c r="E87" s="362"/>
      <c r="G87" s="361"/>
      <c r="I87" s="361"/>
    </row>
    <row r="88" spans="1:9" ht="30" x14ac:dyDescent="0.25">
      <c r="A88" s="361" t="s">
        <v>444</v>
      </c>
      <c r="C88" s="361"/>
      <c r="E88" s="362"/>
      <c r="G88" s="361"/>
      <c r="I88" s="361"/>
    </row>
    <row r="89" spans="1:9" ht="30" x14ac:dyDescent="0.25">
      <c r="A89" s="361" t="s">
        <v>335</v>
      </c>
      <c r="C89" s="377"/>
      <c r="D89" s="378"/>
      <c r="E89" s="379"/>
      <c r="G89" s="361"/>
      <c r="I89" s="361"/>
    </row>
    <row r="90" spans="1:9" ht="31.2" x14ac:dyDescent="0.25">
      <c r="A90" s="363" t="s">
        <v>541</v>
      </c>
      <c r="C90" s="363"/>
      <c r="E90" s="354"/>
      <c r="G90" s="363"/>
      <c r="I90" s="363"/>
    </row>
    <row r="91" spans="1:9" x14ac:dyDescent="0.25">
      <c r="A91" s="361" t="s">
        <v>181</v>
      </c>
      <c r="C91" s="361"/>
      <c r="E91" s="362"/>
      <c r="G91" s="361"/>
      <c r="I91" s="361"/>
    </row>
    <row r="92" spans="1:9" ht="15.6" x14ac:dyDescent="0.25">
      <c r="A92" s="363" t="s">
        <v>141</v>
      </c>
      <c r="C92" s="363"/>
      <c r="E92" s="354"/>
      <c r="G92" s="363"/>
      <c r="I92" s="363"/>
    </row>
    <row r="93" spans="1:9" x14ac:dyDescent="0.25">
      <c r="A93" s="361" t="s">
        <v>181</v>
      </c>
      <c r="C93" s="361"/>
      <c r="E93" s="362"/>
      <c r="G93" s="361"/>
      <c r="I93" s="361"/>
    </row>
    <row r="94" spans="1:9" ht="30" x14ac:dyDescent="0.25">
      <c r="A94" s="361" t="s">
        <v>445</v>
      </c>
      <c r="C94" s="361"/>
      <c r="E94" s="362"/>
      <c r="G94" s="361"/>
      <c r="I94" s="361"/>
    </row>
    <row r="95" spans="1:9" ht="45" x14ac:dyDescent="0.25">
      <c r="A95" s="388" t="s">
        <v>446</v>
      </c>
      <c r="C95" s="389"/>
      <c r="E95" s="390"/>
      <c r="G95" s="388"/>
      <c r="I95" s="388"/>
    </row>
    <row r="96" spans="1:9" x14ac:dyDescent="0.25">
      <c r="A96" s="361"/>
      <c r="C96" s="361"/>
      <c r="E96" s="362"/>
      <c r="G96" s="361"/>
      <c r="I96" s="361"/>
    </row>
    <row r="97" spans="1:9" ht="15.6" x14ac:dyDescent="0.25">
      <c r="A97" s="363" t="s">
        <v>230</v>
      </c>
      <c r="C97" s="363"/>
      <c r="E97" s="354"/>
      <c r="G97" s="363"/>
      <c r="I97" s="363"/>
    </row>
    <row r="98" spans="1:9" x14ac:dyDescent="0.25">
      <c r="A98" s="361" t="s">
        <v>181</v>
      </c>
      <c r="C98" s="361"/>
      <c r="E98" s="362"/>
      <c r="G98" s="361"/>
      <c r="I98" s="361"/>
    </row>
    <row r="99" spans="1:9" ht="45" x14ac:dyDescent="0.25">
      <c r="A99" s="361" t="s">
        <v>447</v>
      </c>
      <c r="C99" s="361"/>
      <c r="E99" s="362"/>
      <c r="G99" s="361"/>
      <c r="I99" s="361"/>
    </row>
    <row r="100" spans="1:9" ht="30" x14ac:dyDescent="0.25">
      <c r="A100" s="361" t="s">
        <v>448</v>
      </c>
      <c r="B100" s="373"/>
      <c r="C100" s="377"/>
      <c r="D100" s="378"/>
      <c r="E100" s="379"/>
      <c r="G100" s="361"/>
      <c r="I100" s="361"/>
    </row>
    <row r="101" spans="1:9" x14ac:dyDescent="0.25">
      <c r="A101" s="361" t="s">
        <v>181</v>
      </c>
      <c r="C101" s="361"/>
      <c r="E101" s="362"/>
      <c r="G101" s="361"/>
      <c r="I101" s="361"/>
    </row>
    <row r="102" spans="1:9" ht="15.6" x14ac:dyDescent="0.25">
      <c r="A102" s="363" t="s">
        <v>143</v>
      </c>
      <c r="C102" s="363"/>
      <c r="E102" s="354"/>
      <c r="G102" s="363"/>
      <c r="I102" s="363"/>
    </row>
    <row r="103" spans="1:9" x14ac:dyDescent="0.25">
      <c r="A103" s="361" t="s">
        <v>181</v>
      </c>
      <c r="C103" s="361"/>
      <c r="E103" s="362"/>
      <c r="G103" s="361"/>
      <c r="I103" s="361"/>
    </row>
    <row r="104" spans="1:9" ht="30" x14ac:dyDescent="0.25">
      <c r="A104" s="361" t="s">
        <v>187</v>
      </c>
      <c r="C104" s="361"/>
      <c r="E104" s="362"/>
      <c r="G104" s="361"/>
      <c r="I104" s="361"/>
    </row>
    <row r="105" spans="1:9" x14ac:dyDescent="0.25">
      <c r="A105" s="361" t="s">
        <v>181</v>
      </c>
      <c r="C105" s="361"/>
      <c r="E105" s="361"/>
      <c r="G105" s="361"/>
      <c r="I105" s="361"/>
    </row>
    <row r="106" spans="1:9" ht="15.6" x14ac:dyDescent="0.25">
      <c r="A106" s="363"/>
      <c r="C106" s="363"/>
      <c r="E106" s="363"/>
      <c r="G106" s="363"/>
      <c r="I106" s="363"/>
    </row>
    <row r="107" spans="1:9" x14ac:dyDescent="0.25">
      <c r="A107" s="388"/>
      <c r="C107" s="388"/>
      <c r="E107" s="388"/>
      <c r="G107" s="388"/>
      <c r="I107" s="388"/>
    </row>
    <row r="109" spans="1:9" x14ac:dyDescent="0.25">
      <c r="A109" s="391"/>
      <c r="C109" s="391"/>
      <c r="E109" s="391"/>
      <c r="G109" s="391"/>
      <c r="I109" s="391"/>
    </row>
    <row r="110" spans="1:9" x14ac:dyDescent="0.25">
      <c r="A110" s="391"/>
      <c r="C110" s="391"/>
      <c r="E110" s="391"/>
      <c r="G110" s="391"/>
      <c r="I110" s="391"/>
    </row>
    <row r="111" spans="1:9" x14ac:dyDescent="0.25">
      <c r="A111" s="391"/>
      <c r="C111" s="391"/>
      <c r="E111" s="391"/>
      <c r="G111" s="391"/>
      <c r="I111" s="391"/>
    </row>
    <row r="112" spans="1:9" x14ac:dyDescent="0.25">
      <c r="A112" s="391"/>
      <c r="C112" s="391"/>
      <c r="E112" s="391"/>
      <c r="G112" s="391"/>
      <c r="I112" s="391"/>
    </row>
    <row r="113" spans="1:9" s="394" customFormat="1" x14ac:dyDescent="0.25">
      <c r="A113" s="391"/>
      <c r="B113" s="356"/>
      <c r="C113" s="392"/>
      <c r="D113" s="393"/>
      <c r="E113" s="392"/>
      <c r="G113" s="392"/>
      <c r="I113" s="392"/>
    </row>
    <row r="114" spans="1:9" x14ac:dyDescent="0.25">
      <c r="A114" s="391"/>
    </row>
  </sheetData>
  <sheetProtection algorithmName="SHA-512" hashValue="Qv8f8HNKDvGp+6/9FbF/nWf58g6ykAK/vWpvBwKQ8ZI1NBZhGexoWiARS0UasXPG64yPPCGqE1zRhb14IMEQlw==" saltValue="7oYhDUCGWBd4pOcVsw6Eaw==" spinCount="100000" sheet="1" objects="1" scenarios="1"/>
  <hyperlinks>
    <hyperlink ref="B2" location="FB_ANG_FVNR" display="Angabe" xr:uid="{166B1AAC-525A-44D9-B47E-AAB07EAA4D32}"/>
    <hyperlink ref="B26" location="FAQ!B9" display="FAQ!B9" xr:uid="{10B26AFB-526A-4D84-ABC3-271ECD8DDD0C}"/>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0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18358-6361-4105-850E-F760A256F433}">
  <sheetPr codeName="Anleitung2"/>
  <dimension ref="A1:N103"/>
  <sheetViews>
    <sheetView showGridLines="0" zoomScale="96" zoomScaleNormal="96" zoomScaleSheetLayoutView="120" workbookViewId="0"/>
  </sheetViews>
  <sheetFormatPr baseColWidth="10" defaultColWidth="0" defaultRowHeight="15" x14ac:dyDescent="0.25"/>
  <cols>
    <col min="1" max="1" width="90.6640625" style="395" customWidth="1"/>
    <col min="2" max="2" width="11.6640625" style="356" customWidth="1"/>
    <col min="3" max="3" width="4.109375" style="342" hidden="1" customWidth="1"/>
    <col min="4" max="4" width="90.6640625" style="402" hidden="1" customWidth="1"/>
    <col min="5" max="5" width="90.6640625" style="342" hidden="1" customWidth="1"/>
    <col min="6" max="6" width="90.6640625" style="395" hidden="1" customWidth="1"/>
    <col min="7" max="7" width="3" style="357" hidden="1" customWidth="1"/>
    <col min="8" max="8" width="90.6640625" style="395" hidden="1" customWidth="1"/>
    <col min="9" max="9" width="3" style="342" hidden="1" customWidth="1"/>
    <col min="10" max="10" width="90.88671875" style="395" hidden="1" customWidth="1"/>
    <col min="11" max="11" width="3" style="342" hidden="1" customWidth="1"/>
    <col min="12" max="12" width="90.6640625" style="395" hidden="1" customWidth="1"/>
    <col min="13" max="14" width="3" style="342" hidden="1" customWidth="1"/>
    <col min="15" max="16384" width="0" style="342" hidden="1"/>
  </cols>
  <sheetData>
    <row r="1" spans="1:12" s="351" customFormat="1" x14ac:dyDescent="0.25">
      <c r="A1" s="350" t="s">
        <v>731</v>
      </c>
      <c r="B1" s="348"/>
      <c r="D1" s="350"/>
      <c r="E1" s="398"/>
      <c r="F1" s="347"/>
      <c r="G1" s="349"/>
      <c r="H1" s="350"/>
      <c r="J1" s="347"/>
      <c r="L1" s="347"/>
    </row>
    <row r="2" spans="1:12" s="351" customFormat="1" ht="26.4" x14ac:dyDescent="0.25">
      <c r="A2" s="354" t="s">
        <v>420</v>
      </c>
      <c r="B2" s="353" t="s">
        <v>278</v>
      </c>
      <c r="D2" s="354"/>
      <c r="E2" s="352"/>
      <c r="F2" s="352"/>
      <c r="G2" s="349"/>
      <c r="H2" s="354"/>
      <c r="J2" s="352"/>
      <c r="L2" s="352"/>
    </row>
    <row r="3" spans="1:12" s="351" customFormat="1" ht="15.6" x14ac:dyDescent="0.25">
      <c r="A3" s="354" t="s">
        <v>35</v>
      </c>
      <c r="B3" s="348"/>
      <c r="D3" s="354"/>
      <c r="E3" s="352"/>
      <c r="F3" s="352"/>
      <c r="G3" s="349"/>
      <c r="H3" s="354"/>
      <c r="J3" s="352"/>
      <c r="L3" s="352"/>
    </row>
    <row r="4" spans="1:12" x14ac:dyDescent="0.25">
      <c r="A4" s="358" t="s">
        <v>181</v>
      </c>
      <c r="D4" s="358"/>
      <c r="E4" s="355"/>
      <c r="F4" s="355"/>
      <c r="H4" s="358"/>
      <c r="J4" s="355"/>
      <c r="L4" s="355"/>
    </row>
    <row r="5" spans="1:12" ht="45" x14ac:dyDescent="0.25">
      <c r="A5" s="360" t="s">
        <v>421</v>
      </c>
      <c r="D5" s="360"/>
      <c r="E5" s="359"/>
      <c r="F5" s="359"/>
      <c r="H5" s="360"/>
      <c r="J5" s="359"/>
      <c r="L5" s="359"/>
    </row>
    <row r="6" spans="1:12" x14ac:dyDescent="0.25">
      <c r="A6" s="362"/>
      <c r="D6" s="362"/>
      <c r="E6" s="361"/>
      <c r="F6" s="361"/>
      <c r="H6" s="362"/>
      <c r="J6" s="361"/>
      <c r="L6" s="361"/>
    </row>
    <row r="7" spans="1:12" x14ac:dyDescent="0.25">
      <c r="A7" s="362" t="s">
        <v>422</v>
      </c>
      <c r="D7" s="362"/>
      <c r="E7" s="359"/>
      <c r="F7" s="361"/>
      <c r="H7" s="362"/>
      <c r="J7" s="361"/>
      <c r="L7" s="361"/>
    </row>
    <row r="8" spans="1:12" x14ac:dyDescent="0.25">
      <c r="A8" s="360" t="s">
        <v>423</v>
      </c>
      <c r="D8" s="360"/>
      <c r="E8" s="359"/>
      <c r="F8" s="359"/>
      <c r="H8" s="360"/>
      <c r="J8" s="359"/>
      <c r="L8" s="359"/>
    </row>
    <row r="9" spans="1:12" x14ac:dyDescent="0.25">
      <c r="A9" s="360" t="s">
        <v>424</v>
      </c>
      <c r="D9" s="360"/>
      <c r="E9" s="359"/>
      <c r="F9" s="359"/>
      <c r="H9" s="360"/>
      <c r="J9" s="359"/>
      <c r="L9" s="359"/>
    </row>
    <row r="10" spans="1:12" x14ac:dyDescent="0.25">
      <c r="A10" s="358" t="s">
        <v>181</v>
      </c>
      <c r="D10" s="358"/>
      <c r="E10" s="355"/>
      <c r="F10" s="355"/>
      <c r="H10" s="358"/>
      <c r="J10" s="355"/>
      <c r="L10" s="355"/>
    </row>
    <row r="11" spans="1:12" ht="15.6" x14ac:dyDescent="0.25">
      <c r="A11" s="354" t="s">
        <v>139</v>
      </c>
      <c r="D11" s="354"/>
      <c r="E11" s="363"/>
      <c r="F11" s="363"/>
      <c r="H11" s="354"/>
      <c r="J11" s="363"/>
      <c r="L11" s="363"/>
    </row>
    <row r="12" spans="1:12" x14ac:dyDescent="0.25">
      <c r="A12" s="358" t="s">
        <v>181</v>
      </c>
      <c r="D12" s="358"/>
      <c r="E12" s="355"/>
      <c r="F12" s="355"/>
      <c r="H12" s="358"/>
      <c r="J12" s="355"/>
      <c r="L12" s="355"/>
    </row>
    <row r="13" spans="1:12" x14ac:dyDescent="0.25">
      <c r="A13" s="362" t="s">
        <v>425</v>
      </c>
      <c r="D13" s="362"/>
      <c r="E13" s="361"/>
      <c r="F13" s="361"/>
      <c r="H13" s="362"/>
      <c r="J13" s="361"/>
      <c r="L13" s="361"/>
    </row>
    <row r="14" spans="1:12" x14ac:dyDescent="0.25">
      <c r="A14" s="362" t="s">
        <v>140</v>
      </c>
      <c r="D14" s="362"/>
      <c r="E14" s="361"/>
      <c r="F14" s="361"/>
      <c r="H14" s="362"/>
      <c r="J14" s="361"/>
      <c r="L14" s="361"/>
    </row>
    <row r="15" spans="1:12" x14ac:dyDescent="0.25">
      <c r="A15" s="362" t="s">
        <v>41</v>
      </c>
      <c r="D15" s="362"/>
      <c r="E15" s="361"/>
      <c r="F15" s="361"/>
      <c r="H15" s="362"/>
      <c r="J15" s="361"/>
      <c r="L15" s="361"/>
    </row>
    <row r="16" spans="1:12" x14ac:dyDescent="0.25">
      <c r="A16" s="362" t="s">
        <v>181</v>
      </c>
      <c r="D16" s="362"/>
      <c r="E16" s="355"/>
      <c r="F16" s="355"/>
      <c r="H16" s="358"/>
      <c r="J16" s="355"/>
      <c r="L16" s="355"/>
    </row>
    <row r="17" spans="1:12" ht="15.6" x14ac:dyDescent="0.25">
      <c r="A17" s="354" t="s">
        <v>138</v>
      </c>
      <c r="D17" s="354"/>
      <c r="E17" s="363"/>
      <c r="F17" s="363"/>
      <c r="H17" s="354"/>
      <c r="J17" s="363"/>
      <c r="L17" s="363"/>
    </row>
    <row r="18" spans="1:12" x14ac:dyDescent="0.25">
      <c r="A18" s="362" t="s">
        <v>181</v>
      </c>
      <c r="D18" s="362"/>
      <c r="E18" s="361"/>
      <c r="F18" s="361"/>
      <c r="H18" s="362"/>
      <c r="J18" s="361"/>
      <c r="L18" s="361"/>
    </row>
    <row r="19" spans="1:12" x14ac:dyDescent="0.25">
      <c r="A19" s="362" t="s">
        <v>211</v>
      </c>
      <c r="D19" s="362"/>
      <c r="E19" s="361"/>
      <c r="F19" s="361"/>
      <c r="H19" s="362"/>
      <c r="J19" s="361"/>
      <c r="L19" s="361"/>
    </row>
    <row r="20" spans="1:12" x14ac:dyDescent="0.25">
      <c r="A20" s="362" t="s">
        <v>181</v>
      </c>
      <c r="D20" s="362"/>
      <c r="E20" s="361"/>
      <c r="F20" s="361"/>
      <c r="H20" s="362"/>
      <c r="J20" s="361"/>
      <c r="L20" s="361"/>
    </row>
    <row r="21" spans="1:12" ht="30" x14ac:dyDescent="0.25">
      <c r="A21" s="362" t="s">
        <v>426</v>
      </c>
      <c r="D21" s="362"/>
      <c r="E21" s="361"/>
      <c r="F21" s="361"/>
      <c r="H21" s="362"/>
      <c r="J21" s="361"/>
      <c r="L21" s="361"/>
    </row>
    <row r="22" spans="1:12" ht="30" x14ac:dyDescent="0.25">
      <c r="A22" s="362" t="s">
        <v>427</v>
      </c>
      <c r="D22" s="362"/>
      <c r="E22" s="361"/>
      <c r="F22" s="361"/>
      <c r="H22" s="362"/>
      <c r="J22" s="361"/>
      <c r="L22" s="361"/>
    </row>
    <row r="23" spans="1:12" ht="30" x14ac:dyDescent="0.25">
      <c r="A23" s="362" t="s">
        <v>528</v>
      </c>
      <c r="D23" s="362"/>
      <c r="E23" s="361"/>
      <c r="F23" s="361"/>
      <c r="H23" s="362"/>
      <c r="J23" s="361"/>
      <c r="L23" s="361"/>
    </row>
    <row r="24" spans="1:12" ht="30" x14ac:dyDescent="0.25">
      <c r="A24" s="362" t="s">
        <v>214</v>
      </c>
      <c r="D24" s="362"/>
      <c r="E24" s="361"/>
      <c r="F24" s="361"/>
      <c r="H24" s="362"/>
      <c r="J24" s="361"/>
      <c r="L24" s="361"/>
    </row>
    <row r="25" spans="1:12" ht="26.4" x14ac:dyDescent="0.25">
      <c r="A25" s="362" t="s">
        <v>156</v>
      </c>
      <c r="B25" s="366" t="s">
        <v>279</v>
      </c>
      <c r="D25" s="362"/>
      <c r="E25" s="361"/>
      <c r="F25" s="364"/>
      <c r="H25" s="365"/>
      <c r="J25" s="361"/>
      <c r="L25" s="361"/>
    </row>
    <row r="26" spans="1:12" x14ac:dyDescent="0.25">
      <c r="A26" s="362" t="s">
        <v>181</v>
      </c>
      <c r="D26" s="362"/>
      <c r="E26" s="361"/>
      <c r="F26" s="361"/>
      <c r="H26" s="362"/>
      <c r="J26" s="361"/>
      <c r="L26" s="361"/>
    </row>
    <row r="27" spans="1:12" ht="15.6" x14ac:dyDescent="0.25">
      <c r="A27" s="354" t="s">
        <v>429</v>
      </c>
      <c r="D27" s="354"/>
      <c r="E27" s="363"/>
      <c r="F27" s="363"/>
      <c r="H27" s="354"/>
      <c r="J27" s="363"/>
      <c r="L27" s="363"/>
    </row>
    <row r="28" spans="1:12" x14ac:dyDescent="0.25">
      <c r="A28" s="362" t="s">
        <v>181</v>
      </c>
      <c r="D28" s="362"/>
      <c r="E28" s="361"/>
      <c r="F28" s="361"/>
      <c r="H28" s="362"/>
      <c r="J28" s="361"/>
      <c r="L28" s="361"/>
    </row>
    <row r="29" spans="1:12" x14ac:dyDescent="0.25">
      <c r="A29" s="360" t="s">
        <v>642</v>
      </c>
      <c r="D29" s="360"/>
      <c r="E29" s="359"/>
      <c r="F29" s="359"/>
      <c r="H29" s="360"/>
      <c r="J29" s="359"/>
      <c r="L29" s="359"/>
    </row>
    <row r="30" spans="1:12" ht="45" x14ac:dyDescent="0.25">
      <c r="A30" s="360" t="s">
        <v>449</v>
      </c>
      <c r="D30" s="360"/>
      <c r="E30" s="359"/>
      <c r="F30" s="359"/>
      <c r="H30" s="360"/>
      <c r="J30" s="359"/>
      <c r="L30" s="359"/>
    </row>
    <row r="31" spans="1:12" x14ac:dyDescent="0.25">
      <c r="A31" s="362" t="s">
        <v>181</v>
      </c>
      <c r="D31" s="362"/>
      <c r="E31" s="361"/>
      <c r="F31" s="361"/>
      <c r="H31" s="362"/>
      <c r="J31" s="361"/>
      <c r="L31" s="361"/>
    </row>
    <row r="32" spans="1:12" ht="15.6" x14ac:dyDescent="0.25">
      <c r="A32" s="354" t="s">
        <v>163</v>
      </c>
      <c r="D32" s="354"/>
      <c r="E32" s="363"/>
      <c r="F32" s="363"/>
      <c r="H32" s="354"/>
      <c r="J32" s="363"/>
      <c r="L32" s="363"/>
    </row>
    <row r="33" spans="1:12" x14ac:dyDescent="0.25">
      <c r="A33" s="362" t="s">
        <v>181</v>
      </c>
      <c r="D33" s="362"/>
      <c r="E33" s="361"/>
      <c r="F33" s="361"/>
      <c r="H33" s="362"/>
      <c r="J33" s="361"/>
      <c r="L33" s="361"/>
    </row>
    <row r="34" spans="1:12" ht="30" x14ac:dyDescent="0.25">
      <c r="A34" s="368" t="s">
        <v>357</v>
      </c>
      <c r="D34" s="368"/>
      <c r="E34" s="367"/>
      <c r="F34" s="367"/>
      <c r="H34" s="368"/>
      <c r="J34" s="367"/>
      <c r="L34" s="367"/>
    </row>
    <row r="35" spans="1:12" x14ac:dyDescent="0.25">
      <c r="A35" s="360" t="s">
        <v>450</v>
      </c>
      <c r="D35" s="360"/>
      <c r="E35" s="359"/>
      <c r="F35" s="359"/>
      <c r="H35" s="360"/>
      <c r="J35" s="359"/>
      <c r="L35" s="359"/>
    </row>
    <row r="36" spans="1:12" x14ac:dyDescent="0.25">
      <c r="A36" s="362"/>
      <c r="D36" s="362"/>
      <c r="E36" s="361"/>
      <c r="F36" s="361"/>
      <c r="H36" s="362"/>
      <c r="J36" s="361"/>
      <c r="L36" s="361"/>
    </row>
    <row r="37" spans="1:12" x14ac:dyDescent="0.25">
      <c r="A37" s="362" t="s">
        <v>529</v>
      </c>
      <c r="D37" s="362"/>
      <c r="E37" s="361"/>
      <c r="F37" s="361"/>
      <c r="H37" s="362"/>
      <c r="J37" s="361"/>
      <c r="L37" s="361"/>
    </row>
    <row r="38" spans="1:12" ht="30" x14ac:dyDescent="0.25">
      <c r="A38" s="360" t="s">
        <v>530</v>
      </c>
      <c r="D38" s="370"/>
      <c r="E38" s="359"/>
      <c r="F38" s="369"/>
      <c r="H38" s="370"/>
      <c r="J38" s="359"/>
      <c r="L38" s="359"/>
    </row>
    <row r="39" spans="1:12" ht="45" x14ac:dyDescent="0.25">
      <c r="A39" s="360" t="s">
        <v>395</v>
      </c>
      <c r="D39" s="370"/>
      <c r="E39" s="359"/>
      <c r="F39" s="369"/>
      <c r="H39" s="370"/>
      <c r="J39" s="359"/>
      <c r="L39" s="359"/>
    </row>
    <row r="40" spans="1:12" ht="30" x14ac:dyDescent="0.25">
      <c r="A40" s="360" t="s">
        <v>430</v>
      </c>
      <c r="D40" s="370"/>
      <c r="E40" s="359"/>
      <c r="F40" s="369"/>
      <c r="H40" s="370"/>
      <c r="J40" s="359"/>
      <c r="L40" s="359"/>
    </row>
    <row r="41" spans="1:12" ht="30" x14ac:dyDescent="0.25">
      <c r="A41" s="360" t="s">
        <v>431</v>
      </c>
      <c r="D41" s="370"/>
      <c r="E41" s="359"/>
      <c r="F41" s="369"/>
      <c r="H41" s="350"/>
      <c r="J41" s="359"/>
      <c r="L41" s="359"/>
    </row>
    <row r="42" spans="1:12" x14ac:dyDescent="0.25">
      <c r="A42" s="360" t="s">
        <v>181</v>
      </c>
      <c r="D42" s="360"/>
      <c r="E42" s="359"/>
      <c r="F42" s="359"/>
      <c r="H42" s="360"/>
      <c r="J42" s="359"/>
      <c r="L42" s="359"/>
    </row>
    <row r="43" spans="1:12" ht="30" x14ac:dyDescent="0.25">
      <c r="A43" s="360" t="s">
        <v>432</v>
      </c>
      <c r="D43" s="360"/>
      <c r="E43" s="359"/>
      <c r="F43" s="359"/>
      <c r="H43" s="360"/>
      <c r="J43" s="359"/>
      <c r="L43" s="359"/>
    </row>
    <row r="44" spans="1:12" x14ac:dyDescent="0.25">
      <c r="A44" s="372" t="s">
        <v>433</v>
      </c>
      <c r="D44" s="372"/>
      <c r="E44" s="371"/>
      <c r="F44" s="371"/>
      <c r="H44" s="372"/>
      <c r="J44" s="371"/>
      <c r="L44" s="371"/>
    </row>
    <row r="45" spans="1:12" x14ac:dyDescent="0.25">
      <c r="A45" s="360" t="s">
        <v>181</v>
      </c>
      <c r="D45" s="360"/>
      <c r="E45" s="359"/>
      <c r="F45" s="359"/>
      <c r="H45" s="360"/>
      <c r="J45" s="371"/>
      <c r="L45" s="371"/>
    </row>
    <row r="46" spans="1:12" x14ac:dyDescent="0.25">
      <c r="A46" s="362" t="s">
        <v>182</v>
      </c>
      <c r="D46" s="362"/>
      <c r="E46" s="359"/>
      <c r="F46" s="359"/>
      <c r="H46" s="360"/>
      <c r="J46" s="359"/>
      <c r="L46" s="359"/>
    </row>
    <row r="47" spans="1:12" ht="45" x14ac:dyDescent="0.25">
      <c r="A47" s="360" t="s">
        <v>532</v>
      </c>
      <c r="D47" s="370"/>
      <c r="E47" s="361"/>
      <c r="F47" s="361"/>
      <c r="H47" s="362"/>
      <c r="J47" s="361"/>
      <c r="L47" s="361"/>
    </row>
    <row r="48" spans="1:12" ht="45" x14ac:dyDescent="0.25">
      <c r="A48" s="360" t="s">
        <v>531</v>
      </c>
      <c r="D48" s="360"/>
      <c r="E48" s="361"/>
      <c r="F48" s="361"/>
      <c r="H48" s="362"/>
      <c r="J48" s="361"/>
      <c r="L48" s="361"/>
    </row>
    <row r="49" spans="1:12" ht="60" x14ac:dyDescent="0.25">
      <c r="A49" s="360" t="s">
        <v>403</v>
      </c>
      <c r="D49" s="360"/>
      <c r="E49" s="359"/>
      <c r="F49" s="369"/>
      <c r="H49" s="370"/>
      <c r="J49" s="359"/>
      <c r="L49" s="359"/>
    </row>
    <row r="50" spans="1:12" ht="60" x14ac:dyDescent="0.25">
      <c r="A50" s="360" t="s">
        <v>615</v>
      </c>
      <c r="D50" s="360"/>
      <c r="E50" s="359"/>
      <c r="F50" s="359"/>
      <c r="H50" s="360"/>
      <c r="J50" s="359"/>
      <c r="L50" s="359"/>
    </row>
    <row r="51" spans="1:12" ht="30" x14ac:dyDescent="0.25">
      <c r="A51" s="360" t="s">
        <v>434</v>
      </c>
      <c r="D51" s="360"/>
      <c r="E51" s="359"/>
      <c r="F51" s="359"/>
      <c r="H51" s="360"/>
      <c r="J51" s="359"/>
      <c r="L51" s="359"/>
    </row>
    <row r="52" spans="1:12" ht="30" x14ac:dyDescent="0.25">
      <c r="A52" s="360" t="s">
        <v>392</v>
      </c>
      <c r="D52" s="360"/>
      <c r="E52" s="359"/>
      <c r="F52" s="359"/>
      <c r="H52" s="360"/>
      <c r="J52" s="359"/>
      <c r="L52" s="359"/>
    </row>
    <row r="53" spans="1:12" ht="45" x14ac:dyDescent="0.25">
      <c r="A53" s="360" t="s">
        <v>435</v>
      </c>
      <c r="D53" s="360"/>
      <c r="E53" s="359"/>
      <c r="F53" s="359"/>
      <c r="H53" s="360"/>
      <c r="J53" s="359"/>
      <c r="L53" s="359"/>
    </row>
    <row r="54" spans="1:12" ht="60" x14ac:dyDescent="0.25">
      <c r="A54" s="360" t="s">
        <v>220</v>
      </c>
      <c r="B54" s="373"/>
      <c r="D54" s="360"/>
      <c r="E54" s="359"/>
      <c r="F54" s="359"/>
      <c r="H54" s="360"/>
      <c r="J54" s="359"/>
      <c r="L54" s="359"/>
    </row>
    <row r="55" spans="1:12" ht="60" x14ac:dyDescent="0.25">
      <c r="A55" s="360" t="s">
        <v>186</v>
      </c>
      <c r="B55" s="373"/>
      <c r="D55" s="360"/>
      <c r="E55" s="359"/>
      <c r="F55" s="359"/>
      <c r="H55" s="360"/>
      <c r="J55" s="359"/>
      <c r="L55" s="359"/>
    </row>
    <row r="56" spans="1:12" x14ac:dyDescent="0.25">
      <c r="A56" s="360" t="s">
        <v>248</v>
      </c>
      <c r="D56" s="360"/>
      <c r="E56" s="359"/>
      <c r="F56" s="359"/>
      <c r="H56" s="360"/>
      <c r="J56" s="359"/>
      <c r="L56" s="359"/>
    </row>
    <row r="57" spans="1:12" ht="45" x14ac:dyDescent="0.25">
      <c r="A57" s="360" t="s">
        <v>184</v>
      </c>
      <c r="D57" s="360"/>
      <c r="E57" s="359"/>
      <c r="F57" s="359"/>
      <c r="H57" s="360"/>
      <c r="J57" s="359"/>
      <c r="L57" s="359"/>
    </row>
    <row r="58" spans="1:12" ht="30" x14ac:dyDescent="0.25">
      <c r="A58" s="360" t="s">
        <v>185</v>
      </c>
      <c r="D58" s="360"/>
      <c r="E58" s="359"/>
      <c r="F58" s="359"/>
      <c r="H58" s="360"/>
      <c r="J58" s="359"/>
      <c r="L58" s="359"/>
    </row>
    <row r="59" spans="1:12" ht="45" x14ac:dyDescent="0.25">
      <c r="A59" s="360" t="s">
        <v>325</v>
      </c>
      <c r="D59" s="360"/>
      <c r="E59" s="359"/>
      <c r="F59" s="359"/>
      <c r="H59" s="360"/>
      <c r="J59" s="359"/>
      <c r="L59" s="359"/>
    </row>
    <row r="60" spans="1:12" ht="45" x14ac:dyDescent="0.25">
      <c r="A60" s="375" t="s">
        <v>436</v>
      </c>
      <c r="D60" s="375"/>
      <c r="E60" s="359"/>
      <c r="F60" s="359"/>
      <c r="H60" s="360"/>
      <c r="J60" s="359"/>
      <c r="L60" s="359"/>
    </row>
    <row r="61" spans="1:12" ht="30" x14ac:dyDescent="0.25">
      <c r="A61" s="360" t="s">
        <v>405</v>
      </c>
      <c r="B61" s="373"/>
      <c r="C61" s="359"/>
      <c r="D61" s="360"/>
      <c r="E61" s="359"/>
      <c r="F61" s="359"/>
      <c r="H61" s="360"/>
      <c r="J61" s="359"/>
      <c r="L61" s="359"/>
    </row>
    <row r="62" spans="1:12" ht="45" x14ac:dyDescent="0.25">
      <c r="A62" s="360" t="s">
        <v>418</v>
      </c>
      <c r="D62" s="360"/>
      <c r="E62" s="369"/>
      <c r="F62" s="374"/>
      <c r="H62" s="375"/>
      <c r="J62" s="374"/>
      <c r="L62" s="374"/>
    </row>
    <row r="63" spans="1:12" x14ac:dyDescent="0.25">
      <c r="A63" s="360" t="s">
        <v>221</v>
      </c>
      <c r="D63" s="360"/>
      <c r="E63" s="359"/>
      <c r="F63" s="359"/>
      <c r="H63" s="360"/>
      <c r="J63" s="359"/>
      <c r="L63" s="359"/>
    </row>
    <row r="64" spans="1:12" x14ac:dyDescent="0.25">
      <c r="A64" s="360" t="s">
        <v>181</v>
      </c>
      <c r="D64" s="360"/>
      <c r="E64" s="359"/>
      <c r="F64" s="359"/>
      <c r="H64" s="360"/>
      <c r="J64" s="359"/>
      <c r="L64" s="359"/>
    </row>
    <row r="65" spans="1:12" s="356" customFormat="1" ht="15.6" x14ac:dyDescent="0.25">
      <c r="A65" s="385" t="s">
        <v>142</v>
      </c>
      <c r="D65" s="385"/>
      <c r="E65" s="383"/>
      <c r="F65" s="383"/>
      <c r="G65" s="384"/>
      <c r="H65" s="385"/>
      <c r="J65" s="383"/>
      <c r="L65" s="383"/>
    </row>
    <row r="66" spans="1:12" x14ac:dyDescent="0.25">
      <c r="A66" s="362" t="s">
        <v>181</v>
      </c>
      <c r="D66" s="362"/>
      <c r="E66" s="361"/>
      <c r="F66" s="361"/>
      <c r="H66" s="362"/>
      <c r="J66" s="361"/>
      <c r="L66" s="361"/>
    </row>
    <row r="67" spans="1:12" x14ac:dyDescent="0.25">
      <c r="A67" s="362" t="s">
        <v>310</v>
      </c>
      <c r="D67" s="362"/>
      <c r="E67" s="361"/>
      <c r="F67" s="361"/>
      <c r="H67" s="362"/>
      <c r="J67" s="361"/>
      <c r="L67" s="361"/>
    </row>
    <row r="68" spans="1:12" ht="75" x14ac:dyDescent="0.25">
      <c r="A68" s="387" t="s">
        <v>556</v>
      </c>
      <c r="D68" s="387"/>
      <c r="E68" s="386"/>
      <c r="F68" s="386"/>
      <c r="H68" s="387"/>
      <c r="J68" s="386"/>
      <c r="L68" s="386"/>
    </row>
    <row r="69" spans="1:12" x14ac:dyDescent="0.25">
      <c r="A69" s="372" t="s">
        <v>702</v>
      </c>
      <c r="D69" s="372"/>
      <c r="E69" s="371"/>
      <c r="F69" s="371"/>
      <c r="H69" s="372"/>
      <c r="J69" s="371"/>
      <c r="L69" s="371"/>
    </row>
    <row r="70" spans="1:12" ht="45" x14ac:dyDescent="0.25">
      <c r="A70" s="360" t="s">
        <v>439</v>
      </c>
      <c r="D70" s="360"/>
      <c r="E70" s="359"/>
      <c r="F70" s="359"/>
      <c r="H70" s="360"/>
      <c r="J70" s="359"/>
      <c r="L70" s="359"/>
    </row>
    <row r="71" spans="1:12" ht="30" x14ac:dyDescent="0.25">
      <c r="A71" s="372" t="s">
        <v>704</v>
      </c>
      <c r="D71" s="372"/>
      <c r="E71" s="371"/>
      <c r="F71" s="371"/>
      <c r="H71" s="372"/>
      <c r="J71" s="371"/>
      <c r="L71" s="371"/>
    </row>
    <row r="72" spans="1:12" s="380" customFormat="1" ht="30" x14ac:dyDescent="0.25">
      <c r="A72" s="372" t="s">
        <v>313</v>
      </c>
      <c r="B72" s="376"/>
      <c r="D72" s="372"/>
      <c r="E72" s="359"/>
      <c r="F72" s="371"/>
      <c r="G72" s="359"/>
      <c r="H72" s="372"/>
      <c r="J72" s="371"/>
      <c r="L72" s="371"/>
    </row>
    <row r="73" spans="1:12" ht="75" x14ac:dyDescent="0.25">
      <c r="A73" s="375" t="s">
        <v>557</v>
      </c>
      <c r="D73" s="387"/>
      <c r="E73" s="371"/>
      <c r="F73" s="386"/>
      <c r="H73" s="387"/>
      <c r="J73" s="386"/>
      <c r="L73" s="386"/>
    </row>
    <row r="74" spans="1:12" ht="30" x14ac:dyDescent="0.25">
      <c r="A74" s="387" t="s">
        <v>440</v>
      </c>
      <c r="D74" s="387"/>
      <c r="E74" s="399"/>
      <c r="F74" s="386"/>
      <c r="H74" s="387"/>
      <c r="J74" s="386"/>
      <c r="L74" s="386"/>
    </row>
    <row r="75" spans="1:12" ht="60" x14ac:dyDescent="0.25">
      <c r="A75" s="387" t="s">
        <v>441</v>
      </c>
      <c r="D75" s="387"/>
      <c r="E75" s="359"/>
      <c r="F75" s="386"/>
      <c r="H75" s="387"/>
      <c r="J75" s="386"/>
      <c r="L75" s="386"/>
    </row>
    <row r="76" spans="1:12" ht="60" x14ac:dyDescent="0.25">
      <c r="A76" s="372" t="s">
        <v>442</v>
      </c>
      <c r="D76" s="372"/>
      <c r="E76" s="381"/>
      <c r="F76" s="371"/>
      <c r="H76" s="372"/>
      <c r="J76" s="371"/>
      <c r="L76" s="371"/>
    </row>
    <row r="77" spans="1:12" ht="30" x14ac:dyDescent="0.25">
      <c r="A77" s="372" t="s">
        <v>443</v>
      </c>
      <c r="D77" s="372"/>
      <c r="E77" s="371"/>
      <c r="F77" s="371"/>
      <c r="H77" s="372"/>
      <c r="J77" s="371"/>
      <c r="L77" s="371"/>
    </row>
    <row r="78" spans="1:12" ht="30" x14ac:dyDescent="0.25">
      <c r="A78" s="362" t="s">
        <v>444</v>
      </c>
      <c r="D78" s="362"/>
      <c r="E78" s="361"/>
      <c r="F78" s="361"/>
      <c r="H78" s="362"/>
      <c r="J78" s="361"/>
      <c r="L78" s="361"/>
    </row>
    <row r="79" spans="1:12" ht="30" x14ac:dyDescent="0.25">
      <c r="A79" s="362" t="s">
        <v>335</v>
      </c>
      <c r="D79" s="379"/>
      <c r="E79" s="364"/>
      <c r="F79" s="361"/>
      <c r="H79" s="362"/>
      <c r="J79" s="361"/>
      <c r="L79" s="361"/>
    </row>
    <row r="80" spans="1:12" ht="31.2" x14ac:dyDescent="0.25">
      <c r="A80" s="354" t="s">
        <v>541</v>
      </c>
      <c r="D80" s="354"/>
      <c r="E80" s="361"/>
      <c r="F80" s="361"/>
      <c r="H80" s="362"/>
      <c r="J80" s="361"/>
      <c r="L80" s="361"/>
    </row>
    <row r="81" spans="1:12" x14ac:dyDescent="0.25">
      <c r="A81" s="362" t="s">
        <v>181</v>
      </c>
      <c r="D81" s="362"/>
      <c r="E81" s="377"/>
      <c r="F81" s="377"/>
      <c r="G81" s="378"/>
      <c r="H81" s="379"/>
      <c r="J81" s="361"/>
      <c r="L81" s="361"/>
    </row>
    <row r="82" spans="1:12" ht="15.6" x14ac:dyDescent="0.25">
      <c r="A82" s="354" t="s">
        <v>141</v>
      </c>
      <c r="D82" s="354"/>
      <c r="E82" s="363"/>
      <c r="F82" s="363"/>
      <c r="H82" s="354"/>
      <c r="J82" s="363"/>
      <c r="L82" s="363"/>
    </row>
    <row r="83" spans="1:12" ht="15.6" x14ac:dyDescent="0.25">
      <c r="A83" s="354"/>
      <c r="D83" s="354"/>
      <c r="E83" s="361"/>
      <c r="F83" s="361"/>
      <c r="H83" s="362"/>
      <c r="J83" s="361"/>
      <c r="L83" s="361"/>
    </row>
    <row r="84" spans="1:12" ht="30" x14ac:dyDescent="0.25">
      <c r="A84" s="362" t="s">
        <v>445</v>
      </c>
      <c r="D84" s="362"/>
      <c r="E84" s="361"/>
      <c r="F84" s="361"/>
      <c r="H84" s="362"/>
      <c r="J84" s="361"/>
      <c r="L84" s="361"/>
    </row>
    <row r="85" spans="1:12" ht="45" x14ac:dyDescent="0.25">
      <c r="A85" s="400" t="s">
        <v>446</v>
      </c>
      <c r="D85" s="390"/>
      <c r="E85" s="388"/>
      <c r="F85" s="389"/>
      <c r="H85" s="390"/>
      <c r="J85" s="388"/>
      <c r="L85" s="388"/>
    </row>
    <row r="86" spans="1:12" x14ac:dyDescent="0.25">
      <c r="A86" s="400"/>
      <c r="D86" s="390"/>
      <c r="E86" s="361"/>
      <c r="F86" s="361"/>
      <c r="H86" s="362"/>
      <c r="J86" s="361"/>
      <c r="L86" s="361"/>
    </row>
    <row r="87" spans="1:12" ht="15.6" x14ac:dyDescent="0.25">
      <c r="A87" s="354" t="s">
        <v>230</v>
      </c>
      <c r="D87" s="354"/>
      <c r="E87" s="363"/>
      <c r="F87" s="363"/>
      <c r="H87" s="354"/>
      <c r="J87" s="363"/>
      <c r="L87" s="363"/>
    </row>
    <row r="88" spans="1:12" x14ac:dyDescent="0.25">
      <c r="A88" s="350"/>
      <c r="D88" s="350"/>
      <c r="E88" s="361"/>
      <c r="F88" s="361"/>
      <c r="H88" s="362"/>
      <c r="J88" s="361"/>
      <c r="L88" s="361"/>
    </row>
    <row r="89" spans="1:12" ht="45" x14ac:dyDescent="0.25">
      <c r="A89" s="362" t="s">
        <v>447</v>
      </c>
      <c r="D89" s="362"/>
      <c r="E89" s="361"/>
      <c r="F89" s="361"/>
      <c r="H89" s="362"/>
      <c r="J89" s="361"/>
      <c r="L89" s="361"/>
    </row>
    <row r="90" spans="1:12" ht="30" x14ac:dyDescent="0.25">
      <c r="A90" s="362" t="s">
        <v>448</v>
      </c>
      <c r="B90" s="373"/>
      <c r="D90" s="379"/>
      <c r="E90" s="377"/>
      <c r="F90" s="377"/>
      <c r="G90" s="378"/>
      <c r="H90" s="379"/>
      <c r="J90" s="361"/>
      <c r="L90" s="361"/>
    </row>
    <row r="91" spans="1:12" ht="15.6" x14ac:dyDescent="0.25">
      <c r="A91" s="362" t="s">
        <v>181</v>
      </c>
      <c r="D91" s="362"/>
      <c r="E91" s="363"/>
      <c r="F91" s="363"/>
      <c r="H91" s="354"/>
      <c r="J91" s="363"/>
      <c r="L91" s="363"/>
    </row>
    <row r="92" spans="1:12" ht="15.6" x14ac:dyDescent="0.25">
      <c r="A92" s="354" t="s">
        <v>143</v>
      </c>
      <c r="D92" s="354"/>
      <c r="E92" s="361"/>
      <c r="F92" s="361"/>
      <c r="H92" s="362"/>
      <c r="J92" s="361"/>
      <c r="L92" s="361"/>
    </row>
    <row r="93" spans="1:12" ht="30" x14ac:dyDescent="0.25">
      <c r="A93" s="362" t="s">
        <v>187</v>
      </c>
      <c r="D93" s="362"/>
      <c r="E93" s="361"/>
      <c r="F93" s="361"/>
      <c r="H93" s="362"/>
      <c r="J93" s="361"/>
      <c r="L93" s="361"/>
    </row>
    <row r="94" spans="1:12" x14ac:dyDescent="0.25">
      <c r="A94" s="362" t="s">
        <v>181</v>
      </c>
      <c r="D94" s="362"/>
      <c r="E94" s="361"/>
      <c r="F94" s="361"/>
      <c r="H94" s="361"/>
      <c r="J94" s="361"/>
      <c r="L94" s="361"/>
    </row>
    <row r="95" spans="1:12" ht="15.6" x14ac:dyDescent="0.25">
      <c r="A95" s="354"/>
      <c r="D95" s="354"/>
      <c r="E95" s="363"/>
      <c r="F95" s="363"/>
      <c r="H95" s="363"/>
      <c r="J95" s="363"/>
      <c r="L95" s="363"/>
    </row>
    <row r="96" spans="1:12" x14ac:dyDescent="0.25">
      <c r="A96" s="400"/>
      <c r="D96" s="400"/>
      <c r="E96" s="388"/>
      <c r="F96" s="388"/>
      <c r="H96" s="388"/>
      <c r="J96" s="388"/>
      <c r="L96" s="388"/>
    </row>
    <row r="97" spans="1:12" x14ac:dyDescent="0.25">
      <c r="D97" s="401"/>
      <c r="E97" s="395"/>
    </row>
    <row r="98" spans="1:12" x14ac:dyDescent="0.25">
      <c r="A98" s="391"/>
      <c r="D98" s="401"/>
      <c r="E98" s="391"/>
      <c r="F98" s="391"/>
      <c r="H98" s="391"/>
      <c r="J98" s="391"/>
      <c r="L98" s="391"/>
    </row>
    <row r="99" spans="1:12" x14ac:dyDescent="0.25">
      <c r="A99" s="391"/>
      <c r="D99" s="401"/>
      <c r="E99" s="391"/>
      <c r="F99" s="391"/>
      <c r="H99" s="391"/>
      <c r="J99" s="391"/>
      <c r="L99" s="391"/>
    </row>
    <row r="100" spans="1:12" x14ac:dyDescent="0.25">
      <c r="A100" s="391"/>
      <c r="D100" s="401"/>
      <c r="E100" s="391"/>
      <c r="F100" s="391"/>
      <c r="H100" s="391"/>
      <c r="J100" s="391"/>
      <c r="L100" s="391"/>
    </row>
    <row r="101" spans="1:12" x14ac:dyDescent="0.25">
      <c r="A101" s="391"/>
      <c r="E101" s="391"/>
      <c r="F101" s="391"/>
      <c r="H101" s="391"/>
      <c r="J101" s="391"/>
      <c r="L101" s="391"/>
    </row>
    <row r="102" spans="1:12" s="394" customFormat="1" x14ac:dyDescent="0.25">
      <c r="A102" s="391"/>
      <c r="B102" s="356"/>
      <c r="C102" s="342"/>
      <c r="D102" s="392"/>
      <c r="E102" s="392"/>
      <c r="F102" s="392"/>
      <c r="G102" s="393"/>
      <c r="H102" s="392"/>
      <c r="J102" s="392"/>
      <c r="L102" s="392"/>
    </row>
    <row r="103" spans="1:12" x14ac:dyDescent="0.25">
      <c r="A103" s="391"/>
    </row>
  </sheetData>
  <sheetProtection algorithmName="SHA-512" hashValue="mSaD3Dt6iiW3aMNmrT1haW46T5EeFDFrst4oQ8z4hZ3YSHU1OJSQcTnsJB6ofkjfWrk0J5V8S6PrtR7PDFLGAQ==" saltValue="ASJbgDCCQroQ2CeQqVQbpw==" spinCount="100000" sheet="1"/>
  <hyperlinks>
    <hyperlink ref="B2" location="FB_ANG_FVNR" display="Angabe" xr:uid="{6E77105E-AE13-4401-BA4E-C6B1ABFDB32C}"/>
    <hyperlink ref="B25" location="FAQ!B9" display="FAQ!B9" xr:uid="{9932B944-F717-4C3B-AF96-EF851102A390}"/>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9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41D63-58A3-4785-A837-9C0172CC4ACF}">
  <sheetPr codeName="Anleitung3"/>
  <dimension ref="A1:K119"/>
  <sheetViews>
    <sheetView showGridLines="0" zoomScale="96" zoomScaleNormal="96" zoomScaleSheetLayoutView="120" workbookViewId="0">
      <selection activeCell="A5" sqref="A5"/>
    </sheetView>
  </sheetViews>
  <sheetFormatPr baseColWidth="10" defaultColWidth="0" defaultRowHeight="15" x14ac:dyDescent="0.25"/>
  <cols>
    <col min="1" max="1" width="90.6640625" style="342" customWidth="1"/>
    <col min="2" max="2" width="11.6640625" style="356" customWidth="1"/>
    <col min="3" max="3" width="90.6640625" style="395" hidden="1" customWidth="1"/>
    <col min="4" max="4" width="3" style="357" hidden="1" customWidth="1"/>
    <col min="5" max="5" width="90.6640625" style="395" hidden="1" customWidth="1"/>
    <col min="6" max="6" width="3" style="342" hidden="1" customWidth="1"/>
    <col min="7" max="7" width="90.88671875" style="395" hidden="1" customWidth="1"/>
    <col min="8" max="8" width="3" style="342" hidden="1" customWidth="1"/>
    <col min="9" max="9" width="90.6640625" style="395" hidden="1" customWidth="1"/>
    <col min="10" max="11" width="3" style="342" hidden="1" customWidth="1"/>
    <col min="12" max="16384" width="10.6640625" style="342" hidden="1"/>
  </cols>
  <sheetData>
    <row r="1" spans="1:9" s="351" customFormat="1" x14ac:dyDescent="0.25">
      <c r="A1" s="398" t="s">
        <v>724</v>
      </c>
      <c r="B1" s="348"/>
      <c r="C1" s="350"/>
      <c r="D1" s="349"/>
      <c r="E1" s="350"/>
      <c r="G1" s="347"/>
      <c r="I1" s="347"/>
    </row>
    <row r="2" spans="1:9" s="351" customFormat="1" ht="26.4" x14ac:dyDescent="0.25">
      <c r="A2" s="352" t="s">
        <v>36</v>
      </c>
      <c r="B2" s="353" t="s">
        <v>278</v>
      </c>
      <c r="C2" s="354"/>
      <c r="D2" s="349"/>
      <c r="E2" s="354"/>
      <c r="G2" s="352"/>
      <c r="I2" s="352"/>
    </row>
    <row r="3" spans="1:9" s="351" customFormat="1" ht="15.6" x14ac:dyDescent="0.25">
      <c r="A3" s="352" t="s">
        <v>35</v>
      </c>
      <c r="B3" s="348"/>
      <c r="C3" s="354"/>
      <c r="D3" s="349"/>
      <c r="E3" s="354"/>
      <c r="G3" s="352"/>
      <c r="I3" s="352"/>
    </row>
    <row r="4" spans="1:9" x14ac:dyDescent="0.25">
      <c r="A4" s="355" t="s">
        <v>181</v>
      </c>
      <c r="C4" s="358"/>
      <c r="E4" s="358"/>
      <c r="G4" s="355"/>
      <c r="I4" s="355"/>
    </row>
    <row r="5" spans="1:9" ht="45" x14ac:dyDescent="0.25">
      <c r="A5" s="359" t="s">
        <v>223</v>
      </c>
      <c r="C5" s="360"/>
      <c r="E5" s="360"/>
      <c r="G5" s="359"/>
      <c r="I5" s="359"/>
    </row>
    <row r="6" spans="1:9" x14ac:dyDescent="0.25">
      <c r="A6" s="361" t="s">
        <v>401</v>
      </c>
      <c r="C6" s="362"/>
      <c r="E6" s="362"/>
      <c r="G6" s="361"/>
      <c r="I6" s="361"/>
    </row>
    <row r="7" spans="1:9" x14ac:dyDescent="0.25">
      <c r="A7" s="359" t="s">
        <v>706</v>
      </c>
      <c r="C7" s="360"/>
      <c r="E7" s="362"/>
      <c r="G7" s="361"/>
      <c r="I7" s="361"/>
    </row>
    <row r="8" spans="1:9" x14ac:dyDescent="0.25">
      <c r="A8" s="359" t="s">
        <v>725</v>
      </c>
      <c r="C8" s="360"/>
      <c r="E8" s="360"/>
      <c r="G8" s="359"/>
      <c r="I8" s="359"/>
    </row>
    <row r="9" spans="1:9" x14ac:dyDescent="0.25">
      <c r="A9" s="359" t="s">
        <v>705</v>
      </c>
      <c r="C9" s="360"/>
      <c r="E9" s="360"/>
      <c r="G9" s="359"/>
      <c r="I9" s="359"/>
    </row>
    <row r="10" spans="1:9" x14ac:dyDescent="0.25">
      <c r="A10" s="355" t="s">
        <v>181</v>
      </c>
      <c r="C10" s="358"/>
      <c r="E10" s="358"/>
      <c r="G10" s="355"/>
      <c r="I10" s="355"/>
    </row>
    <row r="11" spans="1:9" ht="15.6" x14ac:dyDescent="0.25">
      <c r="A11" s="363" t="s">
        <v>139</v>
      </c>
      <c r="C11" s="354"/>
      <c r="E11" s="354"/>
      <c r="G11" s="363"/>
      <c r="I11" s="363"/>
    </row>
    <row r="12" spans="1:9" x14ac:dyDescent="0.25">
      <c r="A12" s="355" t="s">
        <v>181</v>
      </c>
      <c r="C12" s="358"/>
      <c r="E12" s="358"/>
      <c r="G12" s="355"/>
      <c r="I12" s="355"/>
    </row>
    <row r="13" spans="1:9" x14ac:dyDescent="0.25">
      <c r="A13" s="361" t="s">
        <v>210</v>
      </c>
      <c r="C13" s="362"/>
      <c r="E13" s="362"/>
      <c r="G13" s="361"/>
      <c r="I13" s="361"/>
    </row>
    <row r="14" spans="1:9" x14ac:dyDescent="0.25">
      <c r="A14" s="361" t="s">
        <v>140</v>
      </c>
      <c r="C14" s="362"/>
      <c r="E14" s="362"/>
      <c r="G14" s="361"/>
      <c r="I14" s="361"/>
    </row>
    <row r="15" spans="1:9" x14ac:dyDescent="0.25">
      <c r="A15" s="361" t="s">
        <v>41</v>
      </c>
      <c r="C15" s="362"/>
      <c r="E15" s="362"/>
      <c r="G15" s="361"/>
      <c r="I15" s="361"/>
    </row>
    <row r="16" spans="1:9" ht="30" x14ac:dyDescent="0.25">
      <c r="A16" s="361" t="s">
        <v>260</v>
      </c>
      <c r="C16" s="362"/>
      <c r="E16" s="362"/>
      <c r="G16" s="361"/>
      <c r="I16" s="361"/>
    </row>
    <row r="17" spans="1:9" x14ac:dyDescent="0.25">
      <c r="A17" s="355" t="s">
        <v>181</v>
      </c>
      <c r="C17" s="358"/>
      <c r="E17" s="358"/>
      <c r="G17" s="355"/>
      <c r="I17" s="355"/>
    </row>
    <row r="18" spans="1:9" ht="15.6" x14ac:dyDescent="0.25">
      <c r="A18" s="363" t="s">
        <v>138</v>
      </c>
      <c r="C18" s="354"/>
      <c r="E18" s="354"/>
      <c r="G18" s="363"/>
      <c r="I18" s="363"/>
    </row>
    <row r="19" spans="1:9" x14ac:dyDescent="0.25">
      <c r="A19" s="361" t="s">
        <v>181</v>
      </c>
      <c r="C19" s="362"/>
      <c r="E19" s="362"/>
      <c r="G19" s="361"/>
      <c r="I19" s="361"/>
    </row>
    <row r="20" spans="1:9" x14ac:dyDescent="0.25">
      <c r="A20" s="361" t="s">
        <v>211</v>
      </c>
      <c r="C20" s="362"/>
      <c r="E20" s="362"/>
      <c r="G20" s="361"/>
      <c r="I20" s="361"/>
    </row>
    <row r="21" spans="1:9" x14ac:dyDescent="0.25">
      <c r="A21" s="361"/>
      <c r="C21" s="362"/>
      <c r="E21" s="362"/>
      <c r="G21" s="361"/>
      <c r="I21" s="361"/>
    </row>
    <row r="22" spans="1:9" ht="30" x14ac:dyDescent="0.25">
      <c r="A22" s="361" t="s">
        <v>212</v>
      </c>
      <c r="C22" s="362"/>
      <c r="E22" s="362"/>
      <c r="G22" s="361"/>
      <c r="I22" s="361"/>
    </row>
    <row r="23" spans="1:9" ht="30" x14ac:dyDescent="0.25">
      <c r="A23" s="361" t="s">
        <v>222</v>
      </c>
      <c r="C23" s="362"/>
      <c r="E23" s="362"/>
      <c r="G23" s="361"/>
      <c r="I23" s="361"/>
    </row>
    <row r="24" spans="1:9" ht="30" x14ac:dyDescent="0.25">
      <c r="A24" s="361" t="s">
        <v>213</v>
      </c>
      <c r="C24" s="362"/>
      <c r="E24" s="362"/>
      <c r="G24" s="361"/>
      <c r="I24" s="361"/>
    </row>
    <row r="25" spans="1:9" ht="30" x14ac:dyDescent="0.25">
      <c r="A25" s="361" t="s">
        <v>214</v>
      </c>
      <c r="C25" s="362"/>
      <c r="E25" s="362"/>
      <c r="G25" s="361"/>
      <c r="I25" s="361"/>
    </row>
    <row r="26" spans="1:9" ht="30" x14ac:dyDescent="0.25">
      <c r="A26" s="361" t="s">
        <v>215</v>
      </c>
      <c r="C26" s="362"/>
      <c r="E26" s="365"/>
      <c r="G26" s="361"/>
      <c r="I26" s="361"/>
    </row>
    <row r="27" spans="1:9" ht="30" x14ac:dyDescent="0.25">
      <c r="A27" s="361" t="s">
        <v>393</v>
      </c>
      <c r="B27" s="366" t="s">
        <v>279</v>
      </c>
      <c r="C27" s="362"/>
      <c r="E27" s="362"/>
      <c r="G27" s="361"/>
      <c r="I27" s="361"/>
    </row>
    <row r="28" spans="1:9" x14ac:dyDescent="0.25">
      <c r="A28" s="361"/>
      <c r="C28" s="362"/>
      <c r="E28" s="362"/>
      <c r="G28" s="361"/>
      <c r="I28" s="361"/>
    </row>
    <row r="29" spans="1:9" ht="15.6" x14ac:dyDescent="0.25">
      <c r="A29" s="363" t="s">
        <v>40</v>
      </c>
      <c r="C29" s="354"/>
      <c r="E29" s="354"/>
      <c r="G29" s="363"/>
      <c r="I29" s="363"/>
    </row>
    <row r="30" spans="1:9" x14ac:dyDescent="0.25">
      <c r="A30" s="361"/>
      <c r="C30" s="362"/>
      <c r="E30" s="362"/>
      <c r="G30" s="361"/>
      <c r="I30" s="361"/>
    </row>
    <row r="31" spans="1:9" x14ac:dyDescent="0.25">
      <c r="A31" s="359" t="s">
        <v>642</v>
      </c>
      <c r="C31" s="360"/>
      <c r="E31" s="360"/>
      <c r="G31" s="359"/>
      <c r="I31" s="359"/>
    </row>
    <row r="32" spans="1:9" ht="45" x14ac:dyDescent="0.25">
      <c r="A32" s="359" t="s">
        <v>449</v>
      </c>
      <c r="C32" s="360"/>
      <c r="E32" s="360"/>
      <c r="G32" s="359"/>
      <c r="I32" s="359"/>
    </row>
    <row r="33" spans="1:9" x14ac:dyDescent="0.25">
      <c r="A33" s="361"/>
      <c r="C33" s="362"/>
      <c r="E33" s="362"/>
      <c r="G33" s="361"/>
      <c r="I33" s="361"/>
    </row>
    <row r="34" spans="1:9" ht="15.6" x14ac:dyDescent="0.25">
      <c r="A34" s="363" t="s">
        <v>163</v>
      </c>
      <c r="C34" s="354"/>
      <c r="E34" s="354"/>
      <c r="G34" s="363"/>
      <c r="I34" s="363"/>
    </row>
    <row r="35" spans="1:9" x14ac:dyDescent="0.25">
      <c r="A35" s="361" t="s">
        <v>181</v>
      </c>
      <c r="C35" s="362"/>
      <c r="E35" s="362"/>
      <c r="G35" s="361"/>
      <c r="I35" s="361"/>
    </row>
    <row r="36" spans="1:9" ht="30" x14ac:dyDescent="0.25">
      <c r="A36" s="367" t="s">
        <v>357</v>
      </c>
      <c r="C36" s="368"/>
      <c r="E36" s="368"/>
      <c r="G36" s="367"/>
      <c r="I36" s="367"/>
    </row>
    <row r="37" spans="1:9" x14ac:dyDescent="0.25">
      <c r="A37" s="359" t="s">
        <v>450</v>
      </c>
      <c r="C37" s="360"/>
      <c r="E37" s="360"/>
      <c r="G37" s="359"/>
      <c r="I37" s="359"/>
    </row>
    <row r="38" spans="1:9" x14ac:dyDescent="0.25">
      <c r="A38" s="361"/>
      <c r="C38" s="362"/>
      <c r="E38" s="362"/>
      <c r="G38" s="361"/>
      <c r="I38" s="361"/>
    </row>
    <row r="39" spans="1:9" x14ac:dyDescent="0.25">
      <c r="A39" s="361" t="s">
        <v>217</v>
      </c>
      <c r="C39" s="362"/>
      <c r="E39" s="362"/>
      <c r="G39" s="361"/>
      <c r="I39" s="361"/>
    </row>
    <row r="40" spans="1:9" ht="45" x14ac:dyDescent="0.25">
      <c r="A40" s="359" t="s">
        <v>224</v>
      </c>
      <c r="C40" s="360"/>
      <c r="E40" s="370"/>
      <c r="G40" s="359"/>
      <c r="I40" s="359"/>
    </row>
    <row r="41" spans="1:9" ht="60" x14ac:dyDescent="0.25">
      <c r="A41" s="359" t="s">
        <v>737</v>
      </c>
      <c r="C41" s="360"/>
      <c r="E41" s="370"/>
      <c r="G41" s="359"/>
      <c r="I41" s="359"/>
    </row>
    <row r="42" spans="1:9" ht="45" x14ac:dyDescent="0.25">
      <c r="A42" s="359" t="s">
        <v>225</v>
      </c>
      <c r="C42" s="360"/>
      <c r="E42" s="370"/>
      <c r="G42" s="359"/>
      <c r="I42" s="359"/>
    </row>
    <row r="43" spans="1:9" ht="45" x14ac:dyDescent="0.25">
      <c r="A43" s="359" t="s">
        <v>218</v>
      </c>
      <c r="C43" s="360"/>
      <c r="E43" s="350"/>
      <c r="G43" s="359"/>
      <c r="I43" s="359"/>
    </row>
    <row r="44" spans="1:9" ht="45" x14ac:dyDescent="0.25">
      <c r="A44" s="359" t="s">
        <v>226</v>
      </c>
      <c r="C44" s="360"/>
      <c r="E44" s="360"/>
      <c r="G44" s="359"/>
      <c r="I44" s="359"/>
    </row>
    <row r="45" spans="1:9" ht="45" x14ac:dyDescent="0.25">
      <c r="A45" s="359" t="s">
        <v>219</v>
      </c>
      <c r="C45" s="360"/>
      <c r="E45" s="360"/>
      <c r="G45" s="359"/>
      <c r="I45" s="359"/>
    </row>
    <row r="46" spans="1:9" x14ac:dyDescent="0.25">
      <c r="A46" s="371" t="s">
        <v>227</v>
      </c>
      <c r="C46" s="372"/>
      <c r="E46" s="372"/>
      <c r="G46" s="371"/>
      <c r="I46" s="371"/>
    </row>
    <row r="47" spans="1:9" ht="45" x14ac:dyDescent="0.25">
      <c r="A47" s="371" t="s">
        <v>308</v>
      </c>
      <c r="C47" s="372"/>
      <c r="E47" s="372"/>
      <c r="G47" s="371"/>
      <c r="I47" s="371"/>
    </row>
    <row r="48" spans="1:9" ht="45" x14ac:dyDescent="0.25">
      <c r="A48" s="359" t="s">
        <v>736</v>
      </c>
      <c r="C48" s="360"/>
      <c r="E48" s="360"/>
      <c r="G48" s="371"/>
      <c r="I48" s="371"/>
    </row>
    <row r="49" spans="1:9" ht="45" x14ac:dyDescent="0.25">
      <c r="A49" s="359" t="s">
        <v>334</v>
      </c>
      <c r="C49" s="360"/>
      <c r="E49" s="360"/>
      <c r="G49" s="359"/>
      <c r="I49" s="359"/>
    </row>
    <row r="50" spans="1:9" x14ac:dyDescent="0.25">
      <c r="A50" s="361"/>
      <c r="C50" s="362"/>
      <c r="E50" s="362"/>
      <c r="G50" s="361"/>
      <c r="I50" s="361"/>
    </row>
    <row r="51" spans="1:9" x14ac:dyDescent="0.25">
      <c r="A51" s="361" t="s">
        <v>182</v>
      </c>
      <c r="C51" s="362"/>
      <c r="E51" s="362"/>
      <c r="G51" s="361"/>
      <c r="I51" s="361"/>
    </row>
    <row r="52" spans="1:9" ht="45" x14ac:dyDescent="0.25">
      <c r="A52" s="359" t="s">
        <v>247</v>
      </c>
      <c r="C52" s="360"/>
      <c r="E52" s="370"/>
      <c r="G52" s="359"/>
      <c r="I52" s="359"/>
    </row>
    <row r="53" spans="1:9" ht="45" x14ac:dyDescent="0.25">
      <c r="A53" s="359" t="s">
        <v>189</v>
      </c>
      <c r="C53" s="360"/>
      <c r="E53" s="360"/>
      <c r="G53" s="359"/>
      <c r="I53" s="359"/>
    </row>
    <row r="54" spans="1:9" ht="60" x14ac:dyDescent="0.25">
      <c r="A54" s="359" t="s">
        <v>403</v>
      </c>
      <c r="C54" s="360"/>
      <c r="E54" s="360"/>
      <c r="G54" s="359"/>
      <c r="I54" s="359"/>
    </row>
    <row r="55" spans="1:9" ht="60" x14ac:dyDescent="0.25">
      <c r="A55" s="359" t="s">
        <v>614</v>
      </c>
      <c r="C55" s="360"/>
      <c r="E55" s="360"/>
      <c r="G55" s="359"/>
      <c r="I55" s="359"/>
    </row>
    <row r="56" spans="1:9" ht="30" x14ac:dyDescent="0.25">
      <c r="A56" s="359" t="s">
        <v>243</v>
      </c>
      <c r="C56" s="360"/>
      <c r="E56" s="360"/>
      <c r="G56" s="359"/>
      <c r="I56" s="359"/>
    </row>
    <row r="57" spans="1:9" ht="30" x14ac:dyDescent="0.25">
      <c r="A57" s="359" t="s">
        <v>392</v>
      </c>
      <c r="B57" s="373"/>
      <c r="C57" s="360"/>
      <c r="E57" s="360"/>
      <c r="G57" s="359"/>
      <c r="I57" s="359"/>
    </row>
    <row r="58" spans="1:9" ht="60" x14ac:dyDescent="0.25">
      <c r="A58" s="359" t="s">
        <v>228</v>
      </c>
      <c r="B58" s="373"/>
      <c r="C58" s="360"/>
      <c r="E58" s="360"/>
      <c r="G58" s="359"/>
      <c r="I58" s="359"/>
    </row>
    <row r="59" spans="1:9" ht="60" x14ac:dyDescent="0.25">
      <c r="A59" s="359" t="s">
        <v>220</v>
      </c>
      <c r="C59" s="360"/>
      <c r="E59" s="360"/>
      <c r="G59" s="359"/>
      <c r="I59" s="359"/>
    </row>
    <row r="60" spans="1:9" ht="60" x14ac:dyDescent="0.25">
      <c r="A60" s="359" t="s">
        <v>186</v>
      </c>
      <c r="C60" s="360"/>
      <c r="E60" s="360"/>
      <c r="G60" s="359"/>
      <c r="I60" s="359"/>
    </row>
    <row r="61" spans="1:9" x14ac:dyDescent="0.25">
      <c r="A61" s="359" t="s">
        <v>248</v>
      </c>
      <c r="C61" s="360"/>
      <c r="E61" s="360"/>
      <c r="G61" s="359"/>
      <c r="I61" s="359"/>
    </row>
    <row r="62" spans="1:9" ht="45" x14ac:dyDescent="0.25">
      <c r="A62" s="359" t="s">
        <v>184</v>
      </c>
      <c r="C62" s="360"/>
      <c r="E62" s="360"/>
      <c r="G62" s="359"/>
      <c r="I62" s="359"/>
    </row>
    <row r="63" spans="1:9" ht="30" x14ac:dyDescent="0.25">
      <c r="A63" s="359" t="s">
        <v>185</v>
      </c>
      <c r="C63" s="360"/>
      <c r="E63" s="360"/>
      <c r="G63" s="359"/>
      <c r="I63" s="359"/>
    </row>
    <row r="64" spans="1:9" ht="45" x14ac:dyDescent="0.25">
      <c r="A64" s="359" t="s">
        <v>325</v>
      </c>
      <c r="B64" s="373"/>
      <c r="C64" s="360"/>
      <c r="E64" s="360"/>
      <c r="G64" s="359"/>
      <c r="I64" s="359"/>
    </row>
    <row r="65" spans="1:9" ht="60" x14ac:dyDescent="0.25">
      <c r="A65" s="359" t="s">
        <v>417</v>
      </c>
      <c r="C65" s="370"/>
      <c r="E65" s="375"/>
      <c r="G65" s="374"/>
      <c r="I65" s="374"/>
    </row>
    <row r="66" spans="1:9" ht="45" x14ac:dyDescent="0.25">
      <c r="A66" s="359" t="s">
        <v>404</v>
      </c>
      <c r="C66" s="360"/>
      <c r="E66" s="360"/>
      <c r="G66" s="359"/>
      <c r="I66" s="359"/>
    </row>
    <row r="67" spans="1:9" ht="30" x14ac:dyDescent="0.25">
      <c r="A67" s="359" t="s">
        <v>405</v>
      </c>
      <c r="C67" s="360"/>
      <c r="E67" s="360"/>
      <c r="G67" s="359"/>
      <c r="I67" s="359"/>
    </row>
    <row r="68" spans="1:9" ht="45" x14ac:dyDescent="0.25">
      <c r="A68" s="359" t="s">
        <v>418</v>
      </c>
      <c r="C68" s="360"/>
      <c r="E68" s="360"/>
      <c r="G68" s="359"/>
      <c r="I68" s="359"/>
    </row>
    <row r="69" spans="1:9" x14ac:dyDescent="0.25">
      <c r="A69" s="359" t="s">
        <v>221</v>
      </c>
      <c r="C69" s="360"/>
      <c r="E69" s="360"/>
      <c r="G69" s="359"/>
      <c r="I69" s="359"/>
    </row>
    <row r="70" spans="1:9" x14ac:dyDescent="0.25">
      <c r="A70" s="361"/>
      <c r="C70" s="362"/>
      <c r="E70" s="362"/>
      <c r="G70" s="361"/>
      <c r="I70" s="361"/>
    </row>
    <row r="71" spans="1:9" s="380" customFormat="1" x14ac:dyDescent="0.25">
      <c r="A71" s="361" t="s">
        <v>183</v>
      </c>
      <c r="B71" s="376"/>
      <c r="C71" s="379"/>
      <c r="D71" s="378"/>
      <c r="E71" s="379"/>
      <c r="G71" s="361"/>
      <c r="I71" s="361"/>
    </row>
    <row r="72" spans="1:9" s="380" customFormat="1" ht="45" x14ac:dyDescent="0.25">
      <c r="A72" s="371" t="s">
        <v>43</v>
      </c>
      <c r="B72" s="376"/>
      <c r="C72" s="403"/>
      <c r="D72" s="378"/>
      <c r="E72" s="382"/>
      <c r="G72" s="371"/>
      <c r="I72" s="371"/>
    </row>
    <row r="73" spans="1:9" s="380" customFormat="1" ht="45" x14ac:dyDescent="0.25">
      <c r="A73" s="371" t="s">
        <v>251</v>
      </c>
      <c r="B73" s="376"/>
      <c r="C73" s="403"/>
      <c r="D73" s="378"/>
      <c r="E73" s="382"/>
      <c r="G73" s="371"/>
      <c r="I73" s="371"/>
    </row>
    <row r="74" spans="1:9" s="380" customFormat="1" ht="45" x14ac:dyDescent="0.25">
      <c r="A74" s="371" t="s">
        <v>643</v>
      </c>
      <c r="B74" s="376"/>
      <c r="C74" s="403"/>
      <c r="D74" s="378"/>
      <c r="E74" s="382"/>
      <c r="G74" s="371"/>
      <c r="I74" s="371"/>
    </row>
    <row r="75" spans="1:9" s="380" customFormat="1" ht="45" x14ac:dyDescent="0.25">
      <c r="A75" s="359" t="s">
        <v>644</v>
      </c>
      <c r="B75" s="376"/>
      <c r="C75" s="404"/>
      <c r="D75" s="378"/>
      <c r="E75" s="382"/>
      <c r="G75" s="371"/>
      <c r="I75" s="371"/>
    </row>
    <row r="76" spans="1:9" s="380" customFormat="1" ht="30" x14ac:dyDescent="0.25">
      <c r="A76" s="359" t="s">
        <v>231</v>
      </c>
      <c r="B76" s="376"/>
      <c r="C76" s="404"/>
      <c r="D76" s="378"/>
      <c r="E76" s="370"/>
      <c r="G76" s="359"/>
      <c r="I76" s="359"/>
    </row>
    <row r="77" spans="1:9" x14ac:dyDescent="0.25">
      <c r="A77" s="359" t="s">
        <v>181</v>
      </c>
      <c r="C77" s="360"/>
      <c r="E77" s="360"/>
      <c r="G77" s="359"/>
      <c r="I77" s="359"/>
    </row>
    <row r="78" spans="1:9" s="356" customFormat="1" ht="15.6" x14ac:dyDescent="0.25">
      <c r="A78" s="383" t="s">
        <v>142</v>
      </c>
      <c r="C78" s="385"/>
      <c r="D78" s="384"/>
      <c r="E78" s="385"/>
      <c r="G78" s="383"/>
      <c r="I78" s="383"/>
    </row>
    <row r="79" spans="1:9" x14ac:dyDescent="0.25">
      <c r="A79" s="361" t="s">
        <v>181</v>
      </c>
      <c r="C79" s="362"/>
      <c r="E79" s="362"/>
      <c r="G79" s="361"/>
      <c r="I79" s="361"/>
    </row>
    <row r="80" spans="1:9" x14ac:dyDescent="0.25">
      <c r="A80" s="361" t="s">
        <v>310</v>
      </c>
      <c r="C80" s="362"/>
      <c r="E80" s="362"/>
      <c r="G80" s="361"/>
      <c r="I80" s="361"/>
    </row>
    <row r="81" spans="1:9" ht="45" x14ac:dyDescent="0.25">
      <c r="A81" s="386" t="s">
        <v>326</v>
      </c>
      <c r="C81" s="387"/>
      <c r="E81" s="387"/>
      <c r="G81" s="386"/>
      <c r="I81" s="386"/>
    </row>
    <row r="82" spans="1:9" ht="30" x14ac:dyDescent="0.25">
      <c r="A82" s="371" t="s">
        <v>311</v>
      </c>
      <c r="C82" s="372"/>
      <c r="E82" s="372"/>
      <c r="G82" s="371"/>
      <c r="I82" s="371"/>
    </row>
    <row r="83" spans="1:9" ht="60" x14ac:dyDescent="0.25">
      <c r="A83" s="359" t="s">
        <v>398</v>
      </c>
      <c r="C83" s="360"/>
      <c r="E83" s="360"/>
      <c r="G83" s="359"/>
      <c r="I83" s="359"/>
    </row>
    <row r="84" spans="1:9" ht="30" x14ac:dyDescent="0.25">
      <c r="A84" s="371" t="s">
        <v>313</v>
      </c>
      <c r="C84" s="382"/>
      <c r="E84" s="372"/>
      <c r="G84" s="371"/>
      <c r="I84" s="371"/>
    </row>
    <row r="85" spans="1:9" ht="75" x14ac:dyDescent="0.25">
      <c r="A85" s="387" t="s">
        <v>557</v>
      </c>
      <c r="C85" s="360"/>
      <c r="E85" s="360"/>
      <c r="G85" s="359"/>
      <c r="I85" s="359"/>
    </row>
    <row r="86" spans="1:9" x14ac:dyDescent="0.25">
      <c r="A86" s="371" t="s">
        <v>312</v>
      </c>
      <c r="C86" s="372"/>
      <c r="E86" s="372"/>
      <c r="G86" s="371"/>
      <c r="I86" s="371"/>
    </row>
    <row r="87" spans="1:9" s="380" customFormat="1" ht="45" x14ac:dyDescent="0.25">
      <c r="A87" s="359" t="s">
        <v>315</v>
      </c>
      <c r="B87" s="376"/>
      <c r="C87" s="360"/>
      <c r="D87" s="359"/>
      <c r="E87" s="372"/>
      <c r="G87" s="371"/>
      <c r="I87" s="371"/>
    </row>
    <row r="88" spans="1:9" ht="45" x14ac:dyDescent="0.25">
      <c r="A88" s="371" t="s">
        <v>358</v>
      </c>
      <c r="C88" s="372"/>
      <c r="E88" s="387"/>
      <c r="G88" s="386"/>
      <c r="I88" s="386"/>
    </row>
    <row r="89" spans="1:9" ht="30" x14ac:dyDescent="0.25">
      <c r="A89" s="371" t="s">
        <v>440</v>
      </c>
      <c r="C89" s="372"/>
      <c r="E89" s="387"/>
      <c r="G89" s="386"/>
      <c r="I89" s="386"/>
    </row>
    <row r="90" spans="1:9" ht="60" x14ac:dyDescent="0.25">
      <c r="A90" s="387" t="s">
        <v>441</v>
      </c>
      <c r="C90" s="405"/>
      <c r="E90" s="387"/>
      <c r="G90" s="386"/>
      <c r="I90" s="386"/>
    </row>
    <row r="91" spans="1:9" ht="60" x14ac:dyDescent="0.25">
      <c r="A91" s="372" t="s">
        <v>442</v>
      </c>
      <c r="C91" s="360"/>
      <c r="E91" s="387"/>
      <c r="G91" s="386"/>
      <c r="I91" s="386"/>
    </row>
    <row r="92" spans="1:9" ht="30" x14ac:dyDescent="0.25">
      <c r="A92" s="372" t="s">
        <v>443</v>
      </c>
      <c r="C92" s="372"/>
      <c r="E92" s="372"/>
      <c r="G92" s="371"/>
      <c r="I92" s="371"/>
    </row>
    <row r="93" spans="1:9" ht="30" x14ac:dyDescent="0.25">
      <c r="A93" s="361" t="s">
        <v>252</v>
      </c>
      <c r="C93" s="362"/>
      <c r="E93" s="362"/>
      <c r="G93" s="361"/>
      <c r="I93" s="361"/>
    </row>
    <row r="94" spans="1:9" x14ac:dyDescent="0.25">
      <c r="A94" s="361"/>
      <c r="C94" s="379"/>
      <c r="D94" s="378"/>
      <c r="E94" s="379"/>
      <c r="G94" s="361"/>
      <c r="I94" s="361"/>
    </row>
    <row r="95" spans="1:9" ht="31.2" x14ac:dyDescent="0.25">
      <c r="A95" s="363" t="s">
        <v>541</v>
      </c>
      <c r="C95" s="354"/>
      <c r="E95" s="354"/>
      <c r="G95" s="363"/>
      <c r="I95" s="363"/>
    </row>
    <row r="96" spans="1:9" x14ac:dyDescent="0.25">
      <c r="A96" s="361" t="s">
        <v>181</v>
      </c>
      <c r="C96" s="362"/>
      <c r="E96" s="362"/>
      <c r="G96" s="361"/>
      <c r="I96" s="361"/>
    </row>
    <row r="97" spans="1:9" ht="15.6" x14ac:dyDescent="0.25">
      <c r="A97" s="363" t="s">
        <v>141</v>
      </c>
      <c r="C97" s="354"/>
      <c r="E97" s="354"/>
      <c r="G97" s="363"/>
      <c r="I97" s="363"/>
    </row>
    <row r="98" spans="1:9" x14ac:dyDescent="0.25">
      <c r="A98" s="361" t="s">
        <v>181</v>
      </c>
      <c r="C98" s="362"/>
      <c r="E98" s="362"/>
      <c r="G98" s="361"/>
      <c r="I98" s="361"/>
    </row>
    <row r="99" spans="1:9" ht="30" x14ac:dyDescent="0.25">
      <c r="A99" s="361" t="s">
        <v>249</v>
      </c>
      <c r="C99" s="362"/>
      <c r="E99" s="362"/>
      <c r="G99" s="361"/>
      <c r="I99" s="361"/>
    </row>
    <row r="100" spans="1:9" ht="30" x14ac:dyDescent="0.25">
      <c r="A100" s="388" t="s">
        <v>17</v>
      </c>
      <c r="C100" s="400"/>
      <c r="E100" s="390"/>
      <c r="G100" s="388"/>
      <c r="I100" s="388"/>
    </row>
    <row r="101" spans="1:9" x14ac:dyDescent="0.25">
      <c r="A101" s="361" t="s">
        <v>320</v>
      </c>
      <c r="C101" s="365"/>
      <c r="E101" s="362"/>
      <c r="G101" s="361"/>
      <c r="I101" s="361"/>
    </row>
    <row r="102" spans="1:9" x14ac:dyDescent="0.25">
      <c r="A102" s="361"/>
      <c r="C102" s="362"/>
      <c r="E102" s="362"/>
      <c r="G102" s="361"/>
      <c r="I102" s="361"/>
    </row>
    <row r="103" spans="1:9" ht="15.6" x14ac:dyDescent="0.25">
      <c r="A103" s="363" t="s">
        <v>230</v>
      </c>
      <c r="C103" s="354"/>
      <c r="E103" s="354"/>
      <c r="G103" s="363"/>
      <c r="I103" s="363"/>
    </row>
    <row r="104" spans="1:9" x14ac:dyDescent="0.25">
      <c r="A104" s="361" t="s">
        <v>181</v>
      </c>
      <c r="C104" s="362"/>
      <c r="E104" s="362"/>
      <c r="G104" s="361"/>
      <c r="I104" s="361"/>
    </row>
    <row r="105" spans="1:9" ht="45" x14ac:dyDescent="0.25">
      <c r="A105" s="361" t="s">
        <v>400</v>
      </c>
      <c r="C105" s="362"/>
      <c r="E105" s="362"/>
      <c r="G105" s="361"/>
      <c r="I105" s="361"/>
    </row>
    <row r="106" spans="1:9" ht="30" x14ac:dyDescent="0.25">
      <c r="A106" s="361" t="s">
        <v>645</v>
      </c>
      <c r="B106" s="373"/>
      <c r="C106" s="379"/>
      <c r="D106" s="378"/>
      <c r="E106" s="379"/>
      <c r="G106" s="361"/>
      <c r="I106" s="361"/>
    </row>
    <row r="107" spans="1:9" x14ac:dyDescent="0.25">
      <c r="A107" s="361"/>
      <c r="C107" s="362"/>
      <c r="E107" s="362"/>
      <c r="G107" s="361"/>
      <c r="I107" s="361"/>
    </row>
    <row r="108" spans="1:9" ht="15.6" x14ac:dyDescent="0.25">
      <c r="A108" s="363" t="s">
        <v>143</v>
      </c>
      <c r="C108" s="354"/>
      <c r="E108" s="354"/>
      <c r="G108" s="363"/>
      <c r="I108" s="363"/>
    </row>
    <row r="109" spans="1:9" x14ac:dyDescent="0.25">
      <c r="A109" s="361" t="s">
        <v>181</v>
      </c>
      <c r="C109" s="362"/>
      <c r="E109" s="362"/>
      <c r="G109" s="361"/>
      <c r="I109" s="361"/>
    </row>
    <row r="110" spans="1:9" ht="30" x14ac:dyDescent="0.25">
      <c r="A110" s="361" t="s">
        <v>187</v>
      </c>
      <c r="C110" s="362"/>
      <c r="E110" s="362"/>
      <c r="G110" s="361"/>
      <c r="I110" s="361"/>
    </row>
    <row r="111" spans="1:9" x14ac:dyDescent="0.25">
      <c r="A111" s="361"/>
      <c r="C111" s="362"/>
      <c r="E111" s="361"/>
      <c r="G111" s="361"/>
      <c r="I111" s="361"/>
    </row>
    <row r="112" spans="1:9" ht="15.6" x14ac:dyDescent="0.25">
      <c r="A112" s="363"/>
      <c r="C112" s="354"/>
      <c r="E112" s="363"/>
      <c r="G112" s="363"/>
      <c r="I112" s="363"/>
    </row>
    <row r="113" spans="1:9" x14ac:dyDescent="0.25">
      <c r="A113" s="388"/>
      <c r="C113" s="400"/>
      <c r="E113" s="388"/>
      <c r="G113" s="388"/>
      <c r="I113" s="388"/>
    </row>
    <row r="114" spans="1:9" x14ac:dyDescent="0.25">
      <c r="A114" s="395"/>
      <c r="C114" s="350"/>
    </row>
    <row r="115" spans="1:9" x14ac:dyDescent="0.25">
      <c r="A115" s="391"/>
      <c r="C115" s="406"/>
      <c r="E115" s="391"/>
      <c r="G115" s="391"/>
      <c r="I115" s="391"/>
    </row>
    <row r="116" spans="1:9" x14ac:dyDescent="0.25">
      <c r="A116" s="391"/>
      <c r="C116" s="406"/>
      <c r="E116" s="391"/>
      <c r="G116" s="391"/>
      <c r="I116" s="391"/>
    </row>
    <row r="117" spans="1:9" x14ac:dyDescent="0.25">
      <c r="A117" s="391"/>
      <c r="C117" s="406"/>
      <c r="E117" s="391"/>
      <c r="G117" s="391"/>
      <c r="I117" s="391"/>
    </row>
    <row r="118" spans="1:9" x14ac:dyDescent="0.25">
      <c r="A118" s="391"/>
      <c r="C118" s="406"/>
      <c r="E118" s="391"/>
      <c r="G118" s="391"/>
      <c r="I118" s="391"/>
    </row>
    <row r="119" spans="1:9" s="394" customFormat="1" x14ac:dyDescent="0.25">
      <c r="A119" s="391"/>
      <c r="B119" s="356"/>
      <c r="C119" s="392"/>
      <c r="D119" s="393"/>
      <c r="E119" s="392"/>
      <c r="G119" s="392"/>
      <c r="I119" s="392"/>
    </row>
  </sheetData>
  <sheetProtection algorithmName="SHA-512" hashValue="D1YVZo+TicPpi/s3gphQVxzjhz+FJ7TJ+Ht82qXI00d97LwAGZ4Wbyksz/GrCQL44JIKTL8syn1qRvACXP6xhg==" saltValue="o4W9kX1p1jSkW8prWi7edA==" spinCount="100000" sheet="1"/>
  <hyperlinks>
    <hyperlink ref="B2" location="FB_ANG_FVNR" display="Angabe" xr:uid="{DE7118EA-8599-419A-9EB3-995E3BA8AAB8}"/>
    <hyperlink ref="B27" location="FAQ!B9" display="FAQ!B9" xr:uid="{25954763-626C-41F5-8724-3025ADCC348E}"/>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D211E-E024-4A7B-AC07-3C94D1B2E12B}">
  <sheetPr codeName="Anleitung5"/>
  <dimension ref="A1:D111"/>
  <sheetViews>
    <sheetView showGridLines="0" zoomScale="96" zoomScaleNormal="96" zoomScaleSheetLayoutView="120" workbookViewId="0"/>
  </sheetViews>
  <sheetFormatPr baseColWidth="10" defaultColWidth="0" defaultRowHeight="15" x14ac:dyDescent="0.25"/>
  <cols>
    <col min="1" max="1" width="90.6640625" style="395" customWidth="1"/>
    <col min="2" max="2" width="11.6640625" style="356" customWidth="1"/>
    <col min="3" max="4" width="3" style="342" hidden="1" customWidth="1"/>
    <col min="5" max="16384" width="10.6640625" style="342" hidden="1"/>
  </cols>
  <sheetData>
    <row r="1" spans="1:2" s="351" customFormat="1" x14ac:dyDescent="0.25">
      <c r="A1" s="350" t="s">
        <v>708</v>
      </c>
      <c r="B1" s="348"/>
    </row>
    <row r="2" spans="1:2" s="351" customFormat="1" ht="26.4" x14ac:dyDescent="0.25">
      <c r="A2" s="354" t="s">
        <v>420</v>
      </c>
      <c r="B2" s="353" t="s">
        <v>278</v>
      </c>
    </row>
    <row r="3" spans="1:2" s="351" customFormat="1" ht="15.6" x14ac:dyDescent="0.25">
      <c r="A3" s="354" t="s">
        <v>35</v>
      </c>
      <c r="B3" s="348"/>
    </row>
    <row r="4" spans="1:2" x14ac:dyDescent="0.25">
      <c r="A4" s="358" t="s">
        <v>181</v>
      </c>
    </row>
    <row r="5" spans="1:2" ht="45" x14ac:dyDescent="0.25">
      <c r="A5" s="360" t="s">
        <v>421</v>
      </c>
    </row>
    <row r="6" spans="1:2" x14ac:dyDescent="0.25">
      <c r="A6" s="362"/>
    </row>
    <row r="7" spans="1:2" x14ac:dyDescent="0.25">
      <c r="A7" s="362" t="s">
        <v>422</v>
      </c>
    </row>
    <row r="8" spans="1:2" x14ac:dyDescent="0.25">
      <c r="A8" s="360" t="s">
        <v>423</v>
      </c>
    </row>
    <row r="9" spans="1:2" x14ac:dyDescent="0.25">
      <c r="A9" s="360" t="s">
        <v>424</v>
      </c>
    </row>
    <row r="10" spans="1:2" x14ac:dyDescent="0.25">
      <c r="A10" s="358" t="s">
        <v>181</v>
      </c>
    </row>
    <row r="11" spans="1:2" ht="15.6" x14ac:dyDescent="0.25">
      <c r="A11" s="354" t="s">
        <v>139</v>
      </c>
    </row>
    <row r="12" spans="1:2" x14ac:dyDescent="0.25">
      <c r="A12" s="358" t="s">
        <v>181</v>
      </c>
    </row>
    <row r="13" spans="1:2" x14ac:dyDescent="0.25">
      <c r="A13" s="362" t="s">
        <v>425</v>
      </c>
    </row>
    <row r="14" spans="1:2" x14ac:dyDescent="0.25">
      <c r="A14" s="362" t="s">
        <v>140</v>
      </c>
    </row>
    <row r="15" spans="1:2" x14ac:dyDescent="0.25">
      <c r="A15" s="362" t="s">
        <v>41</v>
      </c>
    </row>
    <row r="16" spans="1:2" x14ac:dyDescent="0.25">
      <c r="A16" s="358" t="s">
        <v>181</v>
      </c>
    </row>
    <row r="17" spans="1:2" ht="15.6" x14ac:dyDescent="0.25">
      <c r="A17" s="354" t="s">
        <v>138</v>
      </c>
    </row>
    <row r="18" spans="1:2" x14ac:dyDescent="0.25">
      <c r="A18" s="362" t="s">
        <v>181</v>
      </c>
    </row>
    <row r="19" spans="1:2" x14ac:dyDescent="0.25">
      <c r="A19" s="362" t="s">
        <v>211</v>
      </c>
    </row>
    <row r="20" spans="1:2" x14ac:dyDescent="0.25">
      <c r="A20" s="362" t="s">
        <v>181</v>
      </c>
    </row>
    <row r="21" spans="1:2" ht="30" x14ac:dyDescent="0.25">
      <c r="A21" s="362" t="s">
        <v>426</v>
      </c>
    </row>
    <row r="22" spans="1:2" ht="30" x14ac:dyDescent="0.25">
      <c r="A22" s="362" t="s">
        <v>427</v>
      </c>
    </row>
    <row r="23" spans="1:2" ht="30" x14ac:dyDescent="0.25">
      <c r="A23" s="362" t="s">
        <v>528</v>
      </c>
    </row>
    <row r="24" spans="1:2" ht="30" x14ac:dyDescent="0.25">
      <c r="A24" s="362" t="s">
        <v>214</v>
      </c>
    </row>
    <row r="25" spans="1:2" ht="30" x14ac:dyDescent="0.25">
      <c r="A25" s="361" t="s">
        <v>215</v>
      </c>
    </row>
    <row r="26" spans="1:2" ht="30" x14ac:dyDescent="0.25">
      <c r="A26" s="362" t="s">
        <v>393</v>
      </c>
      <c r="B26" s="366" t="s">
        <v>279</v>
      </c>
    </row>
    <row r="27" spans="1:2" x14ac:dyDescent="0.25">
      <c r="A27" s="362" t="s">
        <v>181</v>
      </c>
    </row>
    <row r="28" spans="1:2" ht="15.6" x14ac:dyDescent="0.25">
      <c r="A28" s="354" t="s">
        <v>429</v>
      </c>
    </row>
    <row r="29" spans="1:2" x14ac:dyDescent="0.25">
      <c r="A29" s="362" t="s">
        <v>181</v>
      </c>
    </row>
    <row r="30" spans="1:2" x14ac:dyDescent="0.25">
      <c r="A30" s="360" t="s">
        <v>642</v>
      </c>
    </row>
    <row r="31" spans="1:2" ht="45" x14ac:dyDescent="0.25">
      <c r="A31" s="360" t="s">
        <v>449</v>
      </c>
    </row>
    <row r="32" spans="1:2" x14ac:dyDescent="0.25">
      <c r="A32" s="362" t="s">
        <v>181</v>
      </c>
    </row>
    <row r="33" spans="1:1" ht="15.6" x14ac:dyDescent="0.25">
      <c r="A33" s="354" t="s">
        <v>163</v>
      </c>
    </row>
    <row r="34" spans="1:1" x14ac:dyDescent="0.25">
      <c r="A34" s="362" t="s">
        <v>181</v>
      </c>
    </row>
    <row r="35" spans="1:1" ht="30" x14ac:dyDescent="0.25">
      <c r="A35" s="368" t="s">
        <v>357</v>
      </c>
    </row>
    <row r="36" spans="1:1" x14ac:dyDescent="0.25">
      <c r="A36" s="360" t="s">
        <v>450</v>
      </c>
    </row>
    <row r="37" spans="1:1" x14ac:dyDescent="0.25">
      <c r="A37" s="362"/>
    </row>
    <row r="38" spans="1:1" x14ac:dyDescent="0.25">
      <c r="A38" s="362" t="s">
        <v>529</v>
      </c>
    </row>
    <row r="39" spans="1:1" ht="45" x14ac:dyDescent="0.25">
      <c r="A39" s="360" t="s">
        <v>395</v>
      </c>
    </row>
    <row r="40" spans="1:1" ht="30" x14ac:dyDescent="0.25">
      <c r="A40" s="360" t="s">
        <v>430</v>
      </c>
    </row>
    <row r="41" spans="1:1" ht="30" x14ac:dyDescent="0.25">
      <c r="A41" s="360" t="s">
        <v>431</v>
      </c>
    </row>
    <row r="42" spans="1:1" ht="30" x14ac:dyDescent="0.25">
      <c r="A42" s="360" t="s">
        <v>432</v>
      </c>
    </row>
    <row r="43" spans="1:1" x14ac:dyDescent="0.25">
      <c r="A43" s="372" t="s">
        <v>433</v>
      </c>
    </row>
    <row r="44" spans="1:1" x14ac:dyDescent="0.25">
      <c r="A44" s="360" t="s">
        <v>181</v>
      </c>
    </row>
    <row r="45" spans="1:1" x14ac:dyDescent="0.25">
      <c r="A45" s="362" t="s">
        <v>182</v>
      </c>
    </row>
    <row r="46" spans="1:1" ht="45" x14ac:dyDescent="0.25">
      <c r="A46" s="360" t="s">
        <v>532</v>
      </c>
    </row>
    <row r="47" spans="1:1" ht="45" x14ac:dyDescent="0.25">
      <c r="A47" s="360" t="s">
        <v>531</v>
      </c>
    </row>
    <row r="48" spans="1:1" ht="60" x14ac:dyDescent="0.25">
      <c r="A48" s="360" t="s">
        <v>403</v>
      </c>
    </row>
    <row r="49" spans="1:2" ht="60" x14ac:dyDescent="0.25">
      <c r="A49" s="360" t="s">
        <v>615</v>
      </c>
    </row>
    <row r="50" spans="1:2" ht="30" x14ac:dyDescent="0.25">
      <c r="A50" s="360" t="s">
        <v>434</v>
      </c>
    </row>
    <row r="51" spans="1:2" ht="30" x14ac:dyDescent="0.25">
      <c r="A51" s="360" t="s">
        <v>392</v>
      </c>
      <c r="B51" s="373"/>
    </row>
    <row r="52" spans="1:2" ht="45" x14ac:dyDescent="0.25">
      <c r="A52" s="360" t="s">
        <v>435</v>
      </c>
      <c r="B52" s="373" t="s">
        <v>282</v>
      </c>
    </row>
    <row r="53" spans="1:2" ht="60" x14ac:dyDescent="0.25">
      <c r="A53" s="360" t="s">
        <v>220</v>
      </c>
    </row>
    <row r="54" spans="1:2" ht="60" x14ac:dyDescent="0.25">
      <c r="A54" s="360" t="s">
        <v>186</v>
      </c>
    </row>
    <row r="55" spans="1:2" x14ac:dyDescent="0.25">
      <c r="A55" s="360" t="s">
        <v>248</v>
      </c>
    </row>
    <row r="56" spans="1:2" ht="45" x14ac:dyDescent="0.25">
      <c r="A56" s="360" t="s">
        <v>184</v>
      </c>
    </row>
    <row r="57" spans="1:2" ht="30" x14ac:dyDescent="0.25">
      <c r="A57" s="360" t="s">
        <v>185</v>
      </c>
    </row>
    <row r="58" spans="1:2" ht="45" x14ac:dyDescent="0.25">
      <c r="A58" s="360" t="s">
        <v>325</v>
      </c>
      <c r="B58" s="373" t="s">
        <v>282</v>
      </c>
    </row>
    <row r="59" spans="1:2" ht="45" x14ac:dyDescent="0.25">
      <c r="A59" s="375" t="s">
        <v>436</v>
      </c>
    </row>
    <row r="60" spans="1:2" ht="45" x14ac:dyDescent="0.25">
      <c r="A60" s="360" t="s">
        <v>404</v>
      </c>
    </row>
    <row r="61" spans="1:2" ht="30" x14ac:dyDescent="0.25">
      <c r="A61" s="360" t="s">
        <v>405</v>
      </c>
    </row>
    <row r="62" spans="1:2" ht="45" x14ac:dyDescent="0.25">
      <c r="A62" s="360" t="s">
        <v>418</v>
      </c>
    </row>
    <row r="63" spans="1:2" x14ac:dyDescent="0.25">
      <c r="A63" s="360" t="s">
        <v>221</v>
      </c>
    </row>
    <row r="64" spans="1:2" x14ac:dyDescent="0.25">
      <c r="A64" s="362"/>
    </row>
    <row r="65" spans="1:2" s="380" customFormat="1" x14ac:dyDescent="0.25">
      <c r="A65" s="361" t="s">
        <v>183</v>
      </c>
      <c r="B65" s="376"/>
    </row>
    <row r="66" spans="1:2" s="380" customFormat="1" ht="45" x14ac:dyDescent="0.25">
      <c r="A66" s="371" t="s">
        <v>43</v>
      </c>
      <c r="B66" s="376"/>
    </row>
    <row r="67" spans="1:2" s="380" customFormat="1" ht="45" x14ac:dyDescent="0.25">
      <c r="A67" s="371" t="s">
        <v>251</v>
      </c>
      <c r="B67" s="376"/>
    </row>
    <row r="68" spans="1:2" s="380" customFormat="1" ht="45" x14ac:dyDescent="0.25">
      <c r="A68" s="371" t="s">
        <v>643</v>
      </c>
      <c r="B68" s="376"/>
    </row>
    <row r="69" spans="1:2" s="380" customFormat="1" ht="45" x14ac:dyDescent="0.25">
      <c r="A69" s="359" t="s">
        <v>644</v>
      </c>
      <c r="B69" s="376"/>
    </row>
    <row r="70" spans="1:2" ht="30" x14ac:dyDescent="0.25">
      <c r="A70" s="359" t="s">
        <v>231</v>
      </c>
    </row>
    <row r="71" spans="1:2" x14ac:dyDescent="0.25">
      <c r="A71" s="360" t="s">
        <v>181</v>
      </c>
    </row>
    <row r="72" spans="1:2" s="356" customFormat="1" ht="15.6" x14ac:dyDescent="0.25">
      <c r="A72" s="385" t="s">
        <v>142</v>
      </c>
    </row>
    <row r="73" spans="1:2" x14ac:dyDescent="0.25">
      <c r="A73" s="362" t="s">
        <v>181</v>
      </c>
    </row>
    <row r="74" spans="1:2" x14ac:dyDescent="0.25">
      <c r="A74" s="362" t="s">
        <v>310</v>
      </c>
    </row>
    <row r="75" spans="1:2" ht="75" x14ac:dyDescent="0.25">
      <c r="A75" s="387" t="s">
        <v>718</v>
      </c>
    </row>
    <row r="76" spans="1:2" x14ac:dyDescent="0.25">
      <c r="A76" s="372" t="s">
        <v>712</v>
      </c>
    </row>
    <row r="77" spans="1:2" ht="45" x14ac:dyDescent="0.25">
      <c r="A77" s="360" t="s">
        <v>439</v>
      </c>
    </row>
    <row r="78" spans="1:2" ht="30" x14ac:dyDescent="0.25">
      <c r="A78" s="372" t="s">
        <v>703</v>
      </c>
    </row>
    <row r="79" spans="1:2" s="380" customFormat="1" ht="30" x14ac:dyDescent="0.25">
      <c r="A79" s="372" t="s">
        <v>313</v>
      </c>
      <c r="B79" s="376"/>
    </row>
    <row r="80" spans="1:2" ht="75" x14ac:dyDescent="0.25">
      <c r="A80" s="387" t="s">
        <v>557</v>
      </c>
    </row>
    <row r="81" spans="1:1" ht="30" x14ac:dyDescent="0.25">
      <c r="A81" s="387" t="s">
        <v>440</v>
      </c>
    </row>
    <row r="82" spans="1:1" ht="60" x14ac:dyDescent="0.25">
      <c r="A82" s="387" t="s">
        <v>441</v>
      </c>
    </row>
    <row r="83" spans="1:1" ht="60" x14ac:dyDescent="0.25">
      <c r="A83" s="372" t="s">
        <v>442</v>
      </c>
    </row>
    <row r="84" spans="1:1" ht="30" x14ac:dyDescent="0.25">
      <c r="A84" s="372" t="s">
        <v>443</v>
      </c>
    </row>
    <row r="85" spans="1:1" x14ac:dyDescent="0.25">
      <c r="A85" s="362" t="s">
        <v>181</v>
      </c>
    </row>
    <row r="86" spans="1:1" ht="30" x14ac:dyDescent="0.25">
      <c r="A86" s="362" t="s">
        <v>444</v>
      </c>
    </row>
    <row r="87" spans="1:1" x14ac:dyDescent="0.25">
      <c r="A87" s="362"/>
    </row>
    <row r="88" spans="1:1" ht="31.2" x14ac:dyDescent="0.25">
      <c r="A88" s="354" t="s">
        <v>541</v>
      </c>
    </row>
    <row r="89" spans="1:1" x14ac:dyDescent="0.25">
      <c r="A89" s="362" t="s">
        <v>181</v>
      </c>
    </row>
    <row r="90" spans="1:1" ht="15.6" x14ac:dyDescent="0.25">
      <c r="A90" s="354" t="s">
        <v>141</v>
      </c>
    </row>
    <row r="91" spans="1:1" x14ac:dyDescent="0.25">
      <c r="A91" s="362" t="s">
        <v>181</v>
      </c>
    </row>
    <row r="92" spans="1:1" ht="30" x14ac:dyDescent="0.25">
      <c r="A92" s="362" t="s">
        <v>445</v>
      </c>
    </row>
    <row r="93" spans="1:1" ht="45" x14ac:dyDescent="0.25">
      <c r="A93" s="400" t="s">
        <v>446</v>
      </c>
    </row>
    <row r="94" spans="1:1" x14ac:dyDescent="0.25">
      <c r="A94" s="362" t="s">
        <v>181</v>
      </c>
    </row>
    <row r="95" spans="1:1" ht="15.6" x14ac:dyDescent="0.25">
      <c r="A95" s="354" t="s">
        <v>230</v>
      </c>
    </row>
    <row r="96" spans="1:1" x14ac:dyDescent="0.25">
      <c r="A96" s="362" t="s">
        <v>181</v>
      </c>
    </row>
    <row r="97" spans="1:2" ht="45" x14ac:dyDescent="0.25">
      <c r="A97" s="362" t="s">
        <v>447</v>
      </c>
    </row>
    <row r="98" spans="1:2" ht="30" x14ac:dyDescent="0.25">
      <c r="A98" s="362" t="s">
        <v>448</v>
      </c>
      <c r="B98" s="373" t="s">
        <v>282</v>
      </c>
    </row>
    <row r="99" spans="1:2" x14ac:dyDescent="0.25">
      <c r="A99" s="362" t="s">
        <v>181</v>
      </c>
    </row>
    <row r="100" spans="1:2" ht="15.6" x14ac:dyDescent="0.25">
      <c r="A100" s="354" t="s">
        <v>143</v>
      </c>
    </row>
    <row r="101" spans="1:2" x14ac:dyDescent="0.25">
      <c r="A101" s="362" t="s">
        <v>181</v>
      </c>
    </row>
    <row r="102" spans="1:2" ht="30" x14ac:dyDescent="0.25">
      <c r="A102" s="362" t="s">
        <v>187</v>
      </c>
    </row>
    <row r="103" spans="1:2" x14ac:dyDescent="0.25">
      <c r="A103" s="361" t="s">
        <v>181</v>
      </c>
    </row>
    <row r="104" spans="1:2" ht="15.6" x14ac:dyDescent="0.25">
      <c r="A104" s="363"/>
    </row>
    <row r="105" spans="1:2" x14ac:dyDescent="0.25">
      <c r="A105" s="388"/>
    </row>
    <row r="107" spans="1:2" x14ac:dyDescent="0.25">
      <c r="A107" s="391"/>
    </row>
    <row r="108" spans="1:2" x14ac:dyDescent="0.25">
      <c r="A108" s="391"/>
    </row>
    <row r="109" spans="1:2" x14ac:dyDescent="0.25">
      <c r="A109" s="391"/>
    </row>
    <row r="110" spans="1:2" x14ac:dyDescent="0.25">
      <c r="A110" s="391"/>
    </row>
    <row r="111" spans="1:2" x14ac:dyDescent="0.25">
      <c r="A111" s="391"/>
    </row>
  </sheetData>
  <sheetProtection algorithmName="SHA-512" hashValue="tOqibVQ2D8s/uIA0IP7B27i8tFKvcRczbmJgyazIDRvnVUw0mQJ2+nvnLnbqloKMyut6gOY1mVeg7wnMXruGpA==" saltValue="LgiXBvtru1ro7orgfarAyg==" spinCount="100000" sheet="1"/>
  <hyperlinks>
    <hyperlink ref="B2" location="FB_ANG_FVNR" display="Angabe" xr:uid="{F684DCD2-5CB3-40AC-9044-63665B8C621F}"/>
    <hyperlink ref="B26" location="FAQ!B9" display="FAQ!B9" xr:uid="{BE63C248-375F-4532-80FA-4945B114E521}"/>
    <hyperlink ref="B52" location="FAQ!A35" display="Demo" xr:uid="{3603434F-960D-472E-894E-F840FD06681C}"/>
    <hyperlink ref="B58" location="FAQ!M5" display="Demo" xr:uid="{6213FC6A-14B8-4595-BC70-ED7BB2A36C13}"/>
    <hyperlink ref="B98" location="FAQ!A48" display="Demo" xr:uid="{AAC1CF99-5D75-4618-8C3C-C8AE0CA68EDD}"/>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0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92A58-69D5-4D63-B7B3-A21EB186AFC3}">
  <sheetPr codeName="Anleitung6"/>
  <dimension ref="A1:H110"/>
  <sheetViews>
    <sheetView showGridLines="0" zoomScale="96" zoomScaleNormal="96" zoomScaleSheetLayoutView="120" workbookViewId="0"/>
  </sheetViews>
  <sheetFormatPr baseColWidth="10" defaultColWidth="0" defaultRowHeight="15" x14ac:dyDescent="0.25"/>
  <cols>
    <col min="1" max="1" width="90.88671875" style="395" customWidth="1"/>
    <col min="2" max="2" width="11.6640625" style="356" customWidth="1"/>
    <col min="3" max="3" width="3" style="342" customWidth="1"/>
    <col min="4" max="4" width="90.88671875" style="395" hidden="1" customWidth="1"/>
    <col min="5" max="5" width="3" style="342" hidden="1" customWidth="1"/>
    <col min="6" max="6" width="90.6640625" style="395" hidden="1" customWidth="1"/>
    <col min="7" max="8" width="3" style="342" hidden="1" customWidth="1"/>
    <col min="9" max="16384" width="10.6640625" style="342" hidden="1"/>
  </cols>
  <sheetData>
    <row r="1" spans="1:6" s="351" customFormat="1" x14ac:dyDescent="0.25">
      <c r="A1" s="407" t="s">
        <v>710</v>
      </c>
      <c r="B1" s="348"/>
      <c r="D1" s="347"/>
      <c r="F1" s="347"/>
    </row>
    <row r="2" spans="1:6" s="351" customFormat="1" ht="26.4" x14ac:dyDescent="0.25">
      <c r="A2" s="408" t="s">
        <v>36</v>
      </c>
      <c r="B2" s="353" t="s">
        <v>278</v>
      </c>
      <c r="D2" s="352"/>
      <c r="F2" s="352"/>
    </row>
    <row r="3" spans="1:6" ht="15.6" x14ac:dyDescent="0.25">
      <c r="A3" s="408" t="s">
        <v>35</v>
      </c>
      <c r="D3" s="355"/>
      <c r="F3" s="355"/>
    </row>
    <row r="4" spans="1:6" x14ac:dyDescent="0.25">
      <c r="A4" s="409" t="s">
        <v>181</v>
      </c>
      <c r="D4" s="359"/>
      <c r="F4" s="359"/>
    </row>
    <row r="5" spans="1:6" ht="45" x14ac:dyDescent="0.25">
      <c r="A5" s="410" t="s">
        <v>223</v>
      </c>
      <c r="D5" s="361"/>
      <c r="F5" s="361"/>
    </row>
    <row r="6" spans="1:6" x14ac:dyDescent="0.25">
      <c r="A6" s="411"/>
      <c r="D6" s="361"/>
      <c r="F6" s="361"/>
    </row>
    <row r="7" spans="1:6" x14ac:dyDescent="0.25">
      <c r="A7" s="411" t="s">
        <v>422</v>
      </c>
      <c r="D7" s="359"/>
      <c r="F7" s="359"/>
    </row>
    <row r="8" spans="1:6" x14ac:dyDescent="0.25">
      <c r="A8" s="410" t="s">
        <v>423</v>
      </c>
      <c r="D8" s="359"/>
      <c r="F8" s="359"/>
    </row>
    <row r="9" spans="1:6" x14ac:dyDescent="0.25">
      <c r="A9" s="410" t="s">
        <v>424</v>
      </c>
      <c r="D9" s="355"/>
      <c r="F9" s="355"/>
    </row>
    <row r="10" spans="1:6" ht="15.6" x14ac:dyDescent="0.25">
      <c r="A10" s="409" t="s">
        <v>181</v>
      </c>
      <c r="D10" s="363"/>
      <c r="F10" s="363"/>
    </row>
    <row r="11" spans="1:6" ht="15.6" x14ac:dyDescent="0.25">
      <c r="A11" s="408" t="s">
        <v>139</v>
      </c>
      <c r="D11" s="355"/>
      <c r="F11" s="355"/>
    </row>
    <row r="12" spans="1:6" x14ac:dyDescent="0.25">
      <c r="A12" s="409" t="s">
        <v>181</v>
      </c>
      <c r="D12" s="361"/>
      <c r="F12" s="361"/>
    </row>
    <row r="13" spans="1:6" x14ac:dyDescent="0.25">
      <c r="A13" s="411" t="s">
        <v>210</v>
      </c>
      <c r="D13" s="361"/>
      <c r="F13" s="361"/>
    </row>
    <row r="14" spans="1:6" x14ac:dyDescent="0.25">
      <c r="A14" s="411" t="s">
        <v>140</v>
      </c>
      <c r="D14" s="361"/>
      <c r="F14" s="361"/>
    </row>
    <row r="15" spans="1:6" x14ac:dyDescent="0.25">
      <c r="A15" s="411" t="s">
        <v>41</v>
      </c>
      <c r="D15" s="361"/>
      <c r="F15" s="361"/>
    </row>
    <row r="16" spans="1:6" ht="30" x14ac:dyDescent="0.25">
      <c r="A16" s="411" t="s">
        <v>260</v>
      </c>
      <c r="D16" s="355"/>
      <c r="F16" s="355"/>
    </row>
    <row r="17" spans="1:6" ht="15.6" x14ac:dyDescent="0.25">
      <c r="A17" s="409" t="s">
        <v>181</v>
      </c>
      <c r="D17" s="363"/>
      <c r="F17" s="363"/>
    </row>
    <row r="18" spans="1:6" ht="15.6" x14ac:dyDescent="0.25">
      <c r="A18" s="408" t="s">
        <v>138</v>
      </c>
      <c r="D18" s="361"/>
      <c r="F18" s="361"/>
    </row>
    <row r="19" spans="1:6" x14ac:dyDescent="0.25">
      <c r="A19" s="411" t="s">
        <v>181</v>
      </c>
      <c r="D19" s="361"/>
      <c r="F19" s="361"/>
    </row>
    <row r="20" spans="1:6" x14ac:dyDescent="0.25">
      <c r="A20" s="411" t="s">
        <v>211</v>
      </c>
      <c r="D20" s="361"/>
      <c r="F20" s="361"/>
    </row>
    <row r="21" spans="1:6" x14ac:dyDescent="0.25">
      <c r="A21" s="411"/>
      <c r="D21" s="361"/>
      <c r="F21" s="361"/>
    </row>
    <row r="22" spans="1:6" ht="30" x14ac:dyDescent="0.25">
      <c r="A22" s="411" t="s">
        <v>212</v>
      </c>
      <c r="D22" s="361"/>
      <c r="F22" s="361"/>
    </row>
    <row r="23" spans="1:6" ht="30" x14ac:dyDescent="0.25">
      <c r="A23" s="411" t="s">
        <v>222</v>
      </c>
      <c r="D23" s="361"/>
      <c r="F23" s="361"/>
    </row>
    <row r="24" spans="1:6" ht="30" x14ac:dyDescent="0.25">
      <c r="A24" s="411" t="s">
        <v>213</v>
      </c>
      <c r="D24" s="361"/>
      <c r="F24" s="361"/>
    </row>
    <row r="25" spans="1:6" ht="30" x14ac:dyDescent="0.25">
      <c r="A25" s="411" t="s">
        <v>214</v>
      </c>
      <c r="D25" s="361"/>
      <c r="F25" s="361"/>
    </row>
    <row r="26" spans="1:6" ht="30" x14ac:dyDescent="0.25">
      <c r="A26" s="411" t="s">
        <v>215</v>
      </c>
      <c r="B26" s="366" t="s">
        <v>279</v>
      </c>
      <c r="D26" s="361"/>
      <c r="F26" s="361"/>
    </row>
    <row r="27" spans="1:6" ht="30" x14ac:dyDescent="0.25">
      <c r="A27" s="411" t="s">
        <v>393</v>
      </c>
      <c r="D27" s="361"/>
      <c r="F27" s="361"/>
    </row>
    <row r="28" spans="1:6" ht="15.6" x14ac:dyDescent="0.25">
      <c r="A28" s="411"/>
      <c r="D28" s="363"/>
      <c r="F28" s="363"/>
    </row>
    <row r="29" spans="1:6" ht="15.6" x14ac:dyDescent="0.25">
      <c r="A29" s="408" t="s">
        <v>40</v>
      </c>
      <c r="D29" s="361"/>
      <c r="F29" s="361"/>
    </row>
    <row r="30" spans="1:6" x14ac:dyDescent="0.25">
      <c r="A30" s="411"/>
      <c r="D30" s="359"/>
      <c r="F30" s="359"/>
    </row>
    <row r="31" spans="1:6" x14ac:dyDescent="0.25">
      <c r="A31" s="410" t="s">
        <v>642</v>
      </c>
      <c r="D31" s="359"/>
      <c r="F31" s="359"/>
    </row>
    <row r="32" spans="1:6" ht="45" x14ac:dyDescent="0.25">
      <c r="A32" s="410" t="s">
        <v>449</v>
      </c>
      <c r="D32" s="361"/>
      <c r="F32" s="361"/>
    </row>
    <row r="33" spans="1:6" ht="15.6" x14ac:dyDescent="0.25">
      <c r="A33" s="411"/>
      <c r="D33" s="363"/>
      <c r="F33" s="363"/>
    </row>
    <row r="34" spans="1:6" ht="15.6" x14ac:dyDescent="0.25">
      <c r="A34" s="408" t="s">
        <v>163</v>
      </c>
      <c r="D34" s="361"/>
      <c r="F34" s="361"/>
    </row>
    <row r="35" spans="1:6" x14ac:dyDescent="0.25">
      <c r="A35" s="411" t="s">
        <v>181</v>
      </c>
      <c r="D35" s="367"/>
      <c r="F35" s="367"/>
    </row>
    <row r="36" spans="1:6" ht="30" x14ac:dyDescent="0.25">
      <c r="A36" s="412" t="s">
        <v>562</v>
      </c>
      <c r="D36" s="359"/>
      <c r="F36" s="359"/>
    </row>
    <row r="37" spans="1:6" x14ac:dyDescent="0.25">
      <c r="A37" s="410" t="s">
        <v>450</v>
      </c>
      <c r="D37" s="361"/>
      <c r="F37" s="361"/>
    </row>
    <row r="38" spans="1:6" x14ac:dyDescent="0.25">
      <c r="A38" s="411"/>
      <c r="D38" s="361"/>
      <c r="F38" s="361"/>
    </row>
    <row r="39" spans="1:6" x14ac:dyDescent="0.25">
      <c r="A39" s="411" t="s">
        <v>217</v>
      </c>
      <c r="D39" s="359"/>
      <c r="F39" s="359"/>
    </row>
    <row r="40" spans="1:6" ht="45" x14ac:dyDescent="0.25">
      <c r="A40" s="410" t="s">
        <v>600</v>
      </c>
      <c r="D40" s="359"/>
      <c r="F40" s="359"/>
    </row>
    <row r="41" spans="1:6" ht="60" x14ac:dyDescent="0.25">
      <c r="A41" s="410" t="s">
        <v>598</v>
      </c>
      <c r="D41" s="359"/>
      <c r="F41" s="359"/>
    </row>
    <row r="42" spans="1:6" ht="45" x14ac:dyDescent="0.25">
      <c r="A42" s="410" t="s">
        <v>540</v>
      </c>
      <c r="D42" s="359"/>
      <c r="F42" s="359"/>
    </row>
    <row r="43" spans="1:6" ht="30" x14ac:dyDescent="0.25">
      <c r="A43" s="410" t="s">
        <v>713</v>
      </c>
      <c r="D43" s="359"/>
      <c r="F43" s="359"/>
    </row>
    <row r="44" spans="1:6" ht="45" x14ac:dyDescent="0.25">
      <c r="A44" s="410" t="s">
        <v>602</v>
      </c>
      <c r="D44" s="359"/>
      <c r="F44" s="359"/>
    </row>
    <row r="45" spans="1:6" ht="45" x14ac:dyDescent="0.25">
      <c r="A45" s="413" t="s">
        <v>219</v>
      </c>
      <c r="D45" s="371"/>
      <c r="F45" s="371"/>
    </row>
    <row r="46" spans="1:6" ht="30" x14ac:dyDescent="0.25">
      <c r="A46" s="413" t="s">
        <v>564</v>
      </c>
      <c r="D46" s="359"/>
      <c r="F46" s="359"/>
    </row>
    <row r="47" spans="1:6" x14ac:dyDescent="0.25">
      <c r="A47" s="410" t="s">
        <v>563</v>
      </c>
      <c r="D47" s="361"/>
      <c r="F47" s="361"/>
    </row>
    <row r="48" spans="1:6" x14ac:dyDescent="0.25">
      <c r="A48" s="411"/>
      <c r="D48" s="361"/>
      <c r="F48" s="361"/>
    </row>
    <row r="49" spans="1:6" x14ac:dyDescent="0.25">
      <c r="A49" s="411" t="s">
        <v>182</v>
      </c>
      <c r="D49" s="359"/>
      <c r="F49" s="359"/>
    </row>
    <row r="50" spans="1:6" ht="45" x14ac:dyDescent="0.25">
      <c r="A50" s="410" t="s">
        <v>599</v>
      </c>
      <c r="D50" s="359"/>
      <c r="F50" s="359"/>
    </row>
    <row r="51" spans="1:6" ht="45" x14ac:dyDescent="0.25">
      <c r="A51" s="410" t="s">
        <v>189</v>
      </c>
      <c r="D51" s="359"/>
      <c r="F51" s="359"/>
    </row>
    <row r="52" spans="1:6" ht="60" x14ac:dyDescent="0.25">
      <c r="A52" s="410" t="s">
        <v>403</v>
      </c>
      <c r="D52" s="359"/>
      <c r="F52" s="359"/>
    </row>
    <row r="53" spans="1:6" ht="30" x14ac:dyDescent="0.25">
      <c r="A53" s="410" t="s">
        <v>262</v>
      </c>
      <c r="B53" s="373"/>
      <c r="D53" s="359"/>
      <c r="F53" s="359"/>
    </row>
    <row r="54" spans="1:6" ht="60" x14ac:dyDescent="0.25">
      <c r="A54" s="410" t="s">
        <v>228</v>
      </c>
      <c r="D54" s="359"/>
      <c r="F54" s="359"/>
    </row>
    <row r="55" spans="1:6" ht="60" x14ac:dyDescent="0.25">
      <c r="A55" s="410" t="s">
        <v>220</v>
      </c>
      <c r="D55" s="359"/>
      <c r="F55" s="359"/>
    </row>
    <row r="56" spans="1:6" ht="60" x14ac:dyDescent="0.25">
      <c r="A56" s="410" t="s">
        <v>186</v>
      </c>
      <c r="D56" s="359"/>
      <c r="F56" s="359"/>
    </row>
    <row r="57" spans="1:6" x14ac:dyDescent="0.25">
      <c r="A57" s="410" t="s">
        <v>677</v>
      </c>
      <c r="D57" s="359"/>
      <c r="F57" s="359"/>
    </row>
    <row r="58" spans="1:6" ht="30" x14ac:dyDescent="0.25">
      <c r="A58" s="410" t="s">
        <v>675</v>
      </c>
      <c r="D58" s="359"/>
      <c r="F58" s="359"/>
    </row>
    <row r="59" spans="1:6" ht="45" x14ac:dyDescent="0.25">
      <c r="A59" s="410" t="s">
        <v>676</v>
      </c>
      <c r="B59" s="373"/>
      <c r="D59" s="359"/>
      <c r="F59" s="359"/>
    </row>
    <row r="60" spans="1:6" ht="45" x14ac:dyDescent="0.25">
      <c r="A60" s="410" t="s">
        <v>325</v>
      </c>
      <c r="D60" s="374"/>
      <c r="F60" s="374"/>
    </row>
    <row r="61" spans="1:6" ht="45" x14ac:dyDescent="0.25">
      <c r="A61" s="414" t="s">
        <v>188</v>
      </c>
      <c r="D61" s="359"/>
      <c r="F61" s="359"/>
    </row>
    <row r="62" spans="1:6" ht="45" x14ac:dyDescent="0.25">
      <c r="A62" s="410" t="s">
        <v>404</v>
      </c>
      <c r="D62" s="359"/>
      <c r="F62" s="359"/>
    </row>
    <row r="63" spans="1:6" ht="30" x14ac:dyDescent="0.25">
      <c r="A63" s="410" t="s">
        <v>405</v>
      </c>
      <c r="D63" s="359"/>
      <c r="F63" s="359"/>
    </row>
    <row r="64" spans="1:6" ht="45" x14ac:dyDescent="0.25">
      <c r="A64" s="410" t="s">
        <v>418</v>
      </c>
      <c r="D64" s="359"/>
      <c r="F64" s="359"/>
    </row>
    <row r="65" spans="1:6" x14ac:dyDescent="0.25">
      <c r="A65" s="410" t="s">
        <v>221</v>
      </c>
      <c r="D65" s="361"/>
      <c r="F65" s="361"/>
    </row>
    <row r="66" spans="1:6" s="380" customFormat="1" x14ac:dyDescent="0.25">
      <c r="A66" s="411"/>
      <c r="B66" s="376"/>
      <c r="D66" s="361"/>
      <c r="F66" s="361"/>
    </row>
    <row r="67" spans="1:6" s="380" customFormat="1" x14ac:dyDescent="0.25">
      <c r="A67" s="411" t="s">
        <v>183</v>
      </c>
      <c r="B67" s="376"/>
      <c r="D67" s="371"/>
      <c r="F67" s="371"/>
    </row>
    <row r="68" spans="1:6" s="380" customFormat="1" ht="45" x14ac:dyDescent="0.25">
      <c r="A68" s="413" t="s">
        <v>43</v>
      </c>
      <c r="B68" s="376"/>
      <c r="D68" s="371"/>
      <c r="F68" s="371"/>
    </row>
    <row r="69" spans="1:6" s="380" customFormat="1" ht="45" x14ac:dyDescent="0.25">
      <c r="A69" s="413" t="s">
        <v>251</v>
      </c>
      <c r="B69" s="376"/>
      <c r="D69" s="371"/>
      <c r="F69" s="371"/>
    </row>
    <row r="70" spans="1:6" s="380" customFormat="1" ht="45" x14ac:dyDescent="0.25">
      <c r="A70" s="413" t="s">
        <v>643</v>
      </c>
      <c r="B70" s="376"/>
      <c r="D70" s="371"/>
      <c r="F70" s="371"/>
    </row>
    <row r="71" spans="1:6" ht="60" x14ac:dyDescent="0.25">
      <c r="A71" s="413" t="s">
        <v>571</v>
      </c>
      <c r="D71" s="359"/>
      <c r="F71" s="359"/>
    </row>
    <row r="72" spans="1:6" s="356" customFormat="1" ht="45" x14ac:dyDescent="0.25">
      <c r="A72" s="410" t="s">
        <v>714</v>
      </c>
      <c r="D72" s="383"/>
      <c r="F72" s="383"/>
    </row>
    <row r="73" spans="1:6" x14ac:dyDescent="0.25">
      <c r="A73" s="410" t="s">
        <v>181</v>
      </c>
      <c r="D73" s="361"/>
      <c r="F73" s="361"/>
    </row>
    <row r="74" spans="1:6" ht="15.6" x14ac:dyDescent="0.25">
      <c r="A74" s="415" t="s">
        <v>142</v>
      </c>
      <c r="D74" s="361"/>
      <c r="F74" s="361"/>
    </row>
    <row r="75" spans="1:6" x14ac:dyDescent="0.25">
      <c r="A75" s="411" t="s">
        <v>181</v>
      </c>
      <c r="D75" s="386"/>
      <c r="F75" s="386"/>
    </row>
    <row r="76" spans="1:6" x14ac:dyDescent="0.25">
      <c r="A76" s="411" t="s">
        <v>310</v>
      </c>
      <c r="D76" s="371"/>
      <c r="F76" s="371"/>
    </row>
    <row r="77" spans="1:6" ht="75" x14ac:dyDescent="0.25">
      <c r="A77" s="416" t="s">
        <v>314</v>
      </c>
      <c r="D77" s="359"/>
      <c r="F77" s="359"/>
    </row>
    <row r="78" spans="1:6" ht="30" x14ac:dyDescent="0.25">
      <c r="A78" s="413" t="s">
        <v>311</v>
      </c>
      <c r="D78" s="371"/>
      <c r="F78" s="371"/>
    </row>
    <row r="79" spans="1:6" s="380" customFormat="1" ht="60" x14ac:dyDescent="0.25">
      <c r="A79" s="410" t="s">
        <v>398</v>
      </c>
      <c r="B79" s="376"/>
      <c r="D79" s="371"/>
      <c r="F79" s="371"/>
    </row>
    <row r="80" spans="1:6" ht="45" x14ac:dyDescent="0.25">
      <c r="A80" s="413" t="s">
        <v>603</v>
      </c>
      <c r="D80" s="386"/>
      <c r="F80" s="386"/>
    </row>
    <row r="81" spans="1:6" ht="45" x14ac:dyDescent="0.25">
      <c r="A81" s="413" t="s">
        <v>315</v>
      </c>
      <c r="D81" s="386"/>
      <c r="F81" s="386"/>
    </row>
    <row r="82" spans="1:6" ht="75" x14ac:dyDescent="0.25">
      <c r="A82" s="416" t="s">
        <v>565</v>
      </c>
      <c r="D82" s="386"/>
      <c r="F82" s="386"/>
    </row>
    <row r="83" spans="1:6" ht="75" x14ac:dyDescent="0.25">
      <c r="A83" s="416" t="s">
        <v>715</v>
      </c>
      <c r="D83" s="371"/>
      <c r="F83" s="371"/>
    </row>
    <row r="84" spans="1:6" ht="30" x14ac:dyDescent="0.25">
      <c r="A84" s="416" t="s">
        <v>716</v>
      </c>
      <c r="D84" s="371"/>
      <c r="F84" s="371"/>
    </row>
    <row r="85" spans="1:6" ht="60" x14ac:dyDescent="0.25">
      <c r="A85" s="413" t="s">
        <v>566</v>
      </c>
      <c r="D85" s="361"/>
      <c r="F85" s="361"/>
    </row>
    <row r="86" spans="1:6" ht="45" x14ac:dyDescent="0.25">
      <c r="A86" s="413" t="s">
        <v>616</v>
      </c>
      <c r="D86" s="361"/>
      <c r="F86" s="361"/>
    </row>
    <row r="87" spans="1:6" x14ac:dyDescent="0.25">
      <c r="A87" s="411" t="s">
        <v>567</v>
      </c>
      <c r="D87" s="361"/>
      <c r="F87" s="361"/>
    </row>
    <row r="88" spans="1:6" x14ac:dyDescent="0.25">
      <c r="A88" s="411" t="s">
        <v>717</v>
      </c>
      <c r="D88" s="361"/>
      <c r="F88" s="361"/>
    </row>
    <row r="89" spans="1:6" ht="15.6" x14ac:dyDescent="0.25">
      <c r="A89" s="411" t="s">
        <v>568</v>
      </c>
      <c r="D89" s="363"/>
      <c r="F89" s="363"/>
    </row>
    <row r="90" spans="1:6" ht="30" x14ac:dyDescent="0.25">
      <c r="A90" s="411" t="s">
        <v>335</v>
      </c>
      <c r="D90" s="361"/>
      <c r="F90" s="361"/>
    </row>
    <row r="91" spans="1:6" ht="31.2" x14ac:dyDescent="0.25">
      <c r="A91" s="408" t="s">
        <v>541</v>
      </c>
      <c r="D91" s="363"/>
      <c r="F91" s="363"/>
    </row>
    <row r="92" spans="1:6" x14ac:dyDescent="0.25">
      <c r="A92" s="411" t="s">
        <v>181</v>
      </c>
      <c r="D92" s="361"/>
      <c r="F92" s="361"/>
    </row>
    <row r="93" spans="1:6" ht="15.6" x14ac:dyDescent="0.25">
      <c r="A93" s="408" t="s">
        <v>141</v>
      </c>
      <c r="D93" s="361"/>
      <c r="F93" s="361"/>
    </row>
    <row r="94" spans="1:6" x14ac:dyDescent="0.25">
      <c r="A94" s="411" t="s">
        <v>181</v>
      </c>
      <c r="D94" s="361"/>
      <c r="F94" s="361"/>
    </row>
    <row r="95" spans="1:6" ht="30" x14ac:dyDescent="0.25">
      <c r="A95" s="411" t="s">
        <v>249</v>
      </c>
      <c r="D95" s="363"/>
      <c r="F95" s="363"/>
    </row>
    <row r="96" spans="1:6" x14ac:dyDescent="0.25">
      <c r="A96" s="411"/>
      <c r="B96" s="373"/>
      <c r="D96" s="361"/>
      <c r="F96" s="361"/>
    </row>
    <row r="97" spans="1:6" ht="15.6" x14ac:dyDescent="0.25">
      <c r="A97" s="408" t="s">
        <v>230</v>
      </c>
      <c r="D97" s="361"/>
      <c r="F97" s="361"/>
    </row>
    <row r="98" spans="1:6" ht="15.6" x14ac:dyDescent="0.25">
      <c r="A98" s="411" t="s">
        <v>181</v>
      </c>
      <c r="D98" s="363"/>
      <c r="F98" s="363"/>
    </row>
    <row r="99" spans="1:6" ht="45" x14ac:dyDescent="0.25">
      <c r="A99" s="411" t="s">
        <v>400</v>
      </c>
      <c r="D99" s="361"/>
      <c r="F99" s="361"/>
    </row>
    <row r="100" spans="1:6" ht="30" x14ac:dyDescent="0.25">
      <c r="A100" s="411" t="s">
        <v>645</v>
      </c>
      <c r="D100" s="361"/>
      <c r="F100" s="361"/>
    </row>
    <row r="101" spans="1:6" x14ac:dyDescent="0.25">
      <c r="A101" s="411"/>
      <c r="D101" s="361"/>
      <c r="F101" s="361"/>
    </row>
    <row r="102" spans="1:6" ht="15.6" x14ac:dyDescent="0.25">
      <c r="A102" s="408" t="s">
        <v>143</v>
      </c>
      <c r="D102" s="363"/>
      <c r="F102" s="363"/>
    </row>
    <row r="103" spans="1:6" x14ac:dyDescent="0.25">
      <c r="A103" s="411" t="s">
        <v>181</v>
      </c>
      <c r="D103" s="388"/>
      <c r="F103" s="388"/>
    </row>
    <row r="104" spans="1:6" ht="30" x14ac:dyDescent="0.25">
      <c r="A104" s="411" t="s">
        <v>601</v>
      </c>
    </row>
    <row r="105" spans="1:6" x14ac:dyDescent="0.25">
      <c r="A105" s="411"/>
      <c r="D105" s="391"/>
      <c r="F105" s="391"/>
    </row>
    <row r="106" spans="1:6" ht="15.6" x14ac:dyDescent="0.25">
      <c r="A106" s="354"/>
      <c r="D106" s="391"/>
      <c r="F106" s="391"/>
    </row>
    <row r="107" spans="1:6" x14ac:dyDescent="0.25">
      <c r="A107" s="400"/>
      <c r="D107" s="391"/>
      <c r="F107" s="391"/>
    </row>
    <row r="108" spans="1:6" x14ac:dyDescent="0.25">
      <c r="A108" s="391"/>
      <c r="D108" s="391"/>
      <c r="F108" s="391"/>
    </row>
    <row r="109" spans="1:6" x14ac:dyDescent="0.25">
      <c r="A109" s="391"/>
      <c r="D109" s="391"/>
      <c r="F109" s="391"/>
    </row>
    <row r="110" spans="1:6" x14ac:dyDescent="0.25">
      <c r="A110" s="391"/>
      <c r="D110" s="391"/>
      <c r="F110" s="391"/>
    </row>
  </sheetData>
  <sheetProtection algorithmName="SHA-512" hashValue="Z2P1lRchYc8DA5mQTdkkvTup+YPrlqRrcsGkH127uDbJ/9UrxaWBuPnu0qpASUz6wUq4hDBqInu+/YRYtwM6Rw==" saltValue="YeSPIld/ppIS9gOfAS+fjQ==" spinCount="100000" sheet="1"/>
  <hyperlinks>
    <hyperlink ref="B2" location="FB_ANG_FVNR" display="Angabe" xr:uid="{EE0EE2E4-196F-4FF2-8BF3-7485F6B5F341}"/>
    <hyperlink ref="B26" location="FAQ!B9" display="FAQ!B9" xr:uid="{BB53C2D7-BBCD-4095-925E-A7447F17B589}"/>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0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32538-ECD0-4744-804E-75CDD495D11D}">
  <sheetPr codeName="Anleitung7"/>
  <dimension ref="A1:H113"/>
  <sheetViews>
    <sheetView showGridLines="0" zoomScale="85" zoomScaleNormal="85" zoomScaleSheetLayoutView="120" workbookViewId="0">
      <selection activeCell="A3" sqref="A3"/>
    </sheetView>
  </sheetViews>
  <sheetFormatPr baseColWidth="10" defaultColWidth="0" defaultRowHeight="15" zeroHeight="1" x14ac:dyDescent="0.25"/>
  <cols>
    <col min="1" max="1" width="90.6640625" style="395" customWidth="1"/>
    <col min="2" max="2" width="11.6640625" style="356" customWidth="1"/>
    <col min="3" max="3" width="3" style="342" customWidth="1"/>
    <col min="4" max="4" width="90.88671875" style="395" hidden="1" customWidth="1"/>
    <col min="5" max="5" width="3" style="342" hidden="1" customWidth="1"/>
    <col min="6" max="6" width="90.6640625" style="395" hidden="1" customWidth="1"/>
    <col min="7" max="8" width="3" style="342" hidden="1" customWidth="1"/>
    <col min="9" max="16384" width="10.6640625" style="342" hidden="1"/>
  </cols>
  <sheetData>
    <row r="1" spans="1:6" s="351" customFormat="1" x14ac:dyDescent="0.25">
      <c r="A1" s="395" t="s">
        <v>711</v>
      </c>
      <c r="B1" s="348"/>
      <c r="D1" s="347"/>
      <c r="F1" s="347"/>
    </row>
    <row r="2" spans="1:6" s="351" customFormat="1" ht="26.4" x14ac:dyDescent="0.25">
      <c r="A2" s="354" t="s">
        <v>36</v>
      </c>
      <c r="B2" s="474" t="s">
        <v>278</v>
      </c>
      <c r="D2" s="352"/>
      <c r="F2" s="352"/>
    </row>
    <row r="3" spans="1:6" ht="15.6" x14ac:dyDescent="0.25">
      <c r="A3" s="475" t="s">
        <v>801</v>
      </c>
      <c r="D3" s="355"/>
      <c r="F3" s="355"/>
    </row>
    <row r="4" spans="1:6" ht="15.6" x14ac:dyDescent="0.25">
      <c r="A4" s="354"/>
      <c r="D4" s="355"/>
      <c r="F4" s="355"/>
    </row>
    <row r="5" spans="1:6" ht="15.6" x14ac:dyDescent="0.25">
      <c r="A5" s="354" t="s">
        <v>35</v>
      </c>
      <c r="D5" s="359"/>
      <c r="F5" s="359"/>
    </row>
    <row r="6" spans="1:6" ht="15.6" x14ac:dyDescent="0.25">
      <c r="A6" s="354"/>
      <c r="D6" s="361"/>
      <c r="F6" s="361"/>
    </row>
    <row r="7" spans="1:6" ht="45" x14ac:dyDescent="0.25">
      <c r="A7" s="360" t="s">
        <v>223</v>
      </c>
      <c r="D7" s="361"/>
      <c r="F7" s="361"/>
    </row>
    <row r="8" spans="1:6" ht="15.6" x14ac:dyDescent="0.25">
      <c r="A8" s="362"/>
      <c r="D8" s="363"/>
      <c r="F8" s="363"/>
    </row>
    <row r="9" spans="1:6" x14ac:dyDescent="0.25">
      <c r="A9" s="358" t="s">
        <v>181</v>
      </c>
      <c r="D9" s="355"/>
      <c r="F9" s="355"/>
    </row>
    <row r="10" spans="1:6" ht="15.6" x14ac:dyDescent="0.25">
      <c r="A10" s="354" t="s">
        <v>139</v>
      </c>
      <c r="D10" s="361"/>
      <c r="F10" s="361"/>
    </row>
    <row r="11" spans="1:6" x14ac:dyDescent="0.25">
      <c r="A11" s="358" t="s">
        <v>181</v>
      </c>
      <c r="D11" s="361"/>
      <c r="F11" s="361"/>
    </row>
    <row r="12" spans="1:6" x14ac:dyDescent="0.25">
      <c r="A12" s="362" t="s">
        <v>210</v>
      </c>
      <c r="D12" s="361"/>
      <c r="F12" s="361"/>
    </row>
    <row r="13" spans="1:6" x14ac:dyDescent="0.25">
      <c r="A13" s="362" t="s">
        <v>140</v>
      </c>
      <c r="D13" s="361"/>
      <c r="F13" s="361"/>
    </row>
    <row r="14" spans="1:6" x14ac:dyDescent="0.25">
      <c r="A14" s="362" t="s">
        <v>41</v>
      </c>
      <c r="D14" s="355"/>
      <c r="F14" s="355"/>
    </row>
    <row r="15" spans="1:6" ht="30" x14ac:dyDescent="0.25">
      <c r="A15" s="362" t="s">
        <v>260</v>
      </c>
      <c r="D15" s="363"/>
      <c r="F15" s="363"/>
    </row>
    <row r="16" spans="1:6" x14ac:dyDescent="0.25">
      <c r="A16" s="358" t="s">
        <v>181</v>
      </c>
      <c r="D16" s="361"/>
      <c r="F16" s="361"/>
    </row>
    <row r="17" spans="1:6" ht="15.6" x14ac:dyDescent="0.25">
      <c r="A17" s="354" t="s">
        <v>138</v>
      </c>
      <c r="D17" s="361"/>
      <c r="F17" s="361"/>
    </row>
    <row r="18" spans="1:6" x14ac:dyDescent="0.25">
      <c r="A18" s="362" t="s">
        <v>181</v>
      </c>
      <c r="D18" s="361"/>
      <c r="F18" s="361"/>
    </row>
    <row r="19" spans="1:6" x14ac:dyDescent="0.25">
      <c r="A19" s="362" t="s">
        <v>211</v>
      </c>
      <c r="D19" s="361"/>
      <c r="F19" s="361"/>
    </row>
    <row r="20" spans="1:6" x14ac:dyDescent="0.25">
      <c r="A20" s="362"/>
      <c r="D20" s="361"/>
      <c r="F20" s="361"/>
    </row>
    <row r="21" spans="1:6" ht="30" x14ac:dyDescent="0.25">
      <c r="A21" s="362" t="s">
        <v>212</v>
      </c>
      <c r="D21" s="361"/>
      <c r="F21" s="361"/>
    </row>
    <row r="22" spans="1:6" ht="30" x14ac:dyDescent="0.25">
      <c r="A22" s="362" t="s">
        <v>222</v>
      </c>
      <c r="D22" s="361"/>
      <c r="F22" s="361"/>
    </row>
    <row r="23" spans="1:6" ht="30" x14ac:dyDescent="0.25">
      <c r="A23" s="362" t="s">
        <v>785</v>
      </c>
      <c r="D23" s="361"/>
      <c r="F23" s="361"/>
    </row>
    <row r="24" spans="1:6" ht="30" x14ac:dyDescent="0.25">
      <c r="A24" s="362" t="s">
        <v>786</v>
      </c>
      <c r="B24" s="366" t="s">
        <v>279</v>
      </c>
      <c r="D24" s="361"/>
      <c r="F24" s="361"/>
    </row>
    <row r="25" spans="1:6" ht="30" x14ac:dyDescent="0.25">
      <c r="A25" s="362" t="s">
        <v>787</v>
      </c>
      <c r="D25" s="363"/>
      <c r="F25" s="363"/>
    </row>
    <row r="26" spans="1:6" x14ac:dyDescent="0.25">
      <c r="A26" s="362"/>
      <c r="D26" s="361"/>
      <c r="F26" s="361"/>
    </row>
    <row r="27" spans="1:6" ht="15.6" x14ac:dyDescent="0.25">
      <c r="A27" s="354" t="s">
        <v>40</v>
      </c>
      <c r="D27" s="359"/>
      <c r="F27" s="359"/>
    </row>
    <row r="28" spans="1:6" x14ac:dyDescent="0.25">
      <c r="A28" s="362"/>
      <c r="D28" s="359"/>
      <c r="F28" s="359"/>
    </row>
    <row r="29" spans="1:6" x14ac:dyDescent="0.25">
      <c r="A29" s="360" t="s">
        <v>642</v>
      </c>
      <c r="D29" s="361"/>
      <c r="F29" s="361"/>
    </row>
    <row r="30" spans="1:6" ht="45" x14ac:dyDescent="0.25">
      <c r="A30" s="360" t="s">
        <v>449</v>
      </c>
      <c r="D30" s="363"/>
      <c r="F30" s="363"/>
    </row>
    <row r="31" spans="1:6" x14ac:dyDescent="0.25">
      <c r="A31" s="362"/>
      <c r="D31" s="361"/>
      <c r="F31" s="361"/>
    </row>
    <row r="32" spans="1:6" ht="15.6" x14ac:dyDescent="0.25">
      <c r="A32" s="354" t="s">
        <v>163</v>
      </c>
      <c r="D32" s="367"/>
      <c r="F32" s="367"/>
    </row>
    <row r="33" spans="1:6" x14ac:dyDescent="0.25">
      <c r="A33" s="362" t="s">
        <v>181</v>
      </c>
      <c r="D33" s="359"/>
      <c r="F33" s="359"/>
    </row>
    <row r="34" spans="1:6" x14ac:dyDescent="0.25">
      <c r="A34" s="368" t="s">
        <v>790</v>
      </c>
      <c r="D34" s="361"/>
      <c r="F34" s="361"/>
    </row>
    <row r="35" spans="1:6" x14ac:dyDescent="0.25">
      <c r="A35" s="360" t="s">
        <v>450</v>
      </c>
      <c r="D35" s="361"/>
      <c r="F35" s="361"/>
    </row>
    <row r="36" spans="1:6" x14ac:dyDescent="0.25">
      <c r="A36" s="362"/>
      <c r="D36" s="359"/>
      <c r="F36" s="359"/>
    </row>
    <row r="37" spans="1:6" x14ac:dyDescent="0.25">
      <c r="A37" s="362" t="s">
        <v>788</v>
      </c>
      <c r="D37" s="359"/>
      <c r="F37" s="359"/>
    </row>
    <row r="38" spans="1:6" ht="30" x14ac:dyDescent="0.25">
      <c r="A38" s="360" t="s">
        <v>789</v>
      </c>
      <c r="D38" s="359"/>
      <c r="F38" s="359"/>
    </row>
    <row r="39" spans="1:6" x14ac:dyDescent="0.25">
      <c r="A39" s="360"/>
      <c r="D39" s="359"/>
      <c r="F39" s="359"/>
    </row>
    <row r="40" spans="1:6" ht="30" x14ac:dyDescent="0.25">
      <c r="A40" s="360" t="s">
        <v>746</v>
      </c>
      <c r="D40" s="361"/>
      <c r="F40" s="361"/>
    </row>
    <row r="41" spans="1:6" x14ac:dyDescent="0.25">
      <c r="A41" s="362"/>
      <c r="D41" s="359"/>
      <c r="F41" s="359"/>
    </row>
    <row r="42" spans="1:6" x14ac:dyDescent="0.25">
      <c r="A42" s="362" t="s">
        <v>747</v>
      </c>
      <c r="D42" s="359"/>
      <c r="F42" s="359"/>
    </row>
    <row r="43" spans="1:6" ht="45" x14ac:dyDescent="0.25">
      <c r="A43" s="360" t="s">
        <v>791</v>
      </c>
      <c r="D43" s="359"/>
      <c r="F43" s="359"/>
    </row>
    <row r="44" spans="1:6" ht="30" x14ac:dyDescent="0.25">
      <c r="A44" s="360" t="s">
        <v>792</v>
      </c>
      <c r="D44" s="359"/>
      <c r="F44" s="359"/>
    </row>
    <row r="45" spans="1:6" ht="60" x14ac:dyDescent="0.25">
      <c r="A45" s="360" t="s">
        <v>403</v>
      </c>
      <c r="B45" s="373"/>
      <c r="D45" s="359"/>
      <c r="F45" s="359"/>
    </row>
    <row r="46" spans="1:6" ht="30" x14ac:dyDescent="0.25">
      <c r="A46" s="360" t="s">
        <v>262</v>
      </c>
      <c r="D46" s="359"/>
      <c r="F46" s="359"/>
    </row>
    <row r="47" spans="1:6" ht="60" x14ac:dyDescent="0.25">
      <c r="A47" s="360" t="s">
        <v>228</v>
      </c>
      <c r="D47" s="359"/>
      <c r="F47" s="359"/>
    </row>
    <row r="48" spans="1:6" ht="60" x14ac:dyDescent="0.25">
      <c r="A48" s="360" t="s">
        <v>220</v>
      </c>
      <c r="D48" s="359"/>
      <c r="F48" s="359"/>
    </row>
    <row r="49" spans="1:6" ht="60" x14ac:dyDescent="0.25">
      <c r="A49" s="360" t="s">
        <v>186</v>
      </c>
      <c r="D49" s="359"/>
      <c r="F49" s="359"/>
    </row>
    <row r="50" spans="1:6" x14ac:dyDescent="0.25">
      <c r="A50" s="417" t="s">
        <v>248</v>
      </c>
      <c r="D50" s="359"/>
      <c r="F50" s="359"/>
    </row>
    <row r="51" spans="1:6" ht="30" x14ac:dyDescent="0.25">
      <c r="A51" s="360" t="s">
        <v>675</v>
      </c>
      <c r="B51" s="373"/>
      <c r="D51" s="359"/>
      <c r="F51" s="359"/>
    </row>
    <row r="52" spans="1:6" ht="45" x14ac:dyDescent="0.25">
      <c r="A52" s="360" t="s">
        <v>745</v>
      </c>
      <c r="D52" s="374"/>
      <c r="F52" s="374"/>
    </row>
    <row r="53" spans="1:6" ht="45" x14ac:dyDescent="0.25">
      <c r="A53" s="360" t="s">
        <v>325</v>
      </c>
      <c r="D53" s="359"/>
      <c r="F53" s="359"/>
    </row>
    <row r="54" spans="1:6" ht="62.4" customHeight="1" x14ac:dyDescent="0.25">
      <c r="A54" s="375"/>
      <c r="D54" s="359"/>
      <c r="F54" s="359"/>
    </row>
    <row r="55" spans="1:6" ht="45" x14ac:dyDescent="0.25">
      <c r="A55" s="360" t="s">
        <v>793</v>
      </c>
      <c r="D55" s="359"/>
      <c r="F55" s="359"/>
    </row>
    <row r="56" spans="1:6" ht="30" x14ac:dyDescent="0.25">
      <c r="A56" s="360" t="s">
        <v>405</v>
      </c>
      <c r="D56" s="359"/>
      <c r="F56" s="359"/>
    </row>
    <row r="57" spans="1:6" ht="45" x14ac:dyDescent="0.25">
      <c r="A57" s="360" t="s">
        <v>418</v>
      </c>
      <c r="D57" s="361"/>
      <c r="F57" s="361"/>
    </row>
    <row r="58" spans="1:6" s="380" customFormat="1" x14ac:dyDescent="0.25">
      <c r="A58" s="360" t="s">
        <v>221</v>
      </c>
      <c r="B58" s="376"/>
      <c r="D58" s="361"/>
      <c r="F58" s="361"/>
    </row>
    <row r="59" spans="1:6" s="380" customFormat="1" x14ac:dyDescent="0.25">
      <c r="A59" s="362"/>
      <c r="B59" s="376"/>
      <c r="D59" s="371"/>
      <c r="F59" s="371"/>
    </row>
    <row r="60" spans="1:6" s="380" customFormat="1" x14ac:dyDescent="0.25">
      <c r="A60" s="419" t="s">
        <v>795</v>
      </c>
      <c r="B60" s="376"/>
      <c r="D60" s="371"/>
      <c r="F60" s="371"/>
    </row>
    <row r="61" spans="1:6" s="422" customFormat="1" ht="60" x14ac:dyDescent="0.25">
      <c r="A61" s="420" t="s">
        <v>797</v>
      </c>
      <c r="B61" s="421"/>
      <c r="D61" s="420"/>
      <c r="F61" s="420"/>
    </row>
    <row r="62" spans="1:6" s="422" customFormat="1" x14ac:dyDescent="0.25">
      <c r="A62" s="420"/>
      <c r="B62" s="421"/>
      <c r="D62" s="420"/>
      <c r="F62" s="420"/>
    </row>
    <row r="63" spans="1:6" s="380" customFormat="1" x14ac:dyDescent="0.25">
      <c r="A63" s="419" t="s">
        <v>796</v>
      </c>
      <c r="B63" s="376"/>
      <c r="D63" s="371"/>
      <c r="F63" s="371"/>
    </row>
    <row r="64" spans="1:6" s="380" customFormat="1" ht="45" x14ac:dyDescent="0.25">
      <c r="A64" s="420" t="s">
        <v>748</v>
      </c>
      <c r="B64" s="376"/>
      <c r="D64" s="371"/>
      <c r="F64" s="371"/>
    </row>
    <row r="65" spans="1:6" ht="45" x14ac:dyDescent="0.25">
      <c r="A65" s="420" t="s">
        <v>749</v>
      </c>
      <c r="D65" s="359"/>
      <c r="F65" s="359"/>
    </row>
    <row r="66" spans="1:6" ht="45" x14ac:dyDescent="0.25">
      <c r="A66" s="420" t="s">
        <v>798</v>
      </c>
      <c r="D66" s="359"/>
      <c r="F66" s="359"/>
    </row>
    <row r="67" spans="1:6" x14ac:dyDescent="0.25">
      <c r="A67" s="418"/>
      <c r="D67" s="361"/>
      <c r="F67" s="361"/>
    </row>
    <row r="68" spans="1:6" x14ac:dyDescent="0.25">
      <c r="A68" s="361" t="s">
        <v>181</v>
      </c>
      <c r="D68" s="361"/>
      <c r="F68" s="361"/>
    </row>
    <row r="69" spans="1:6" x14ac:dyDescent="0.25">
      <c r="A69" s="361"/>
      <c r="D69" s="386"/>
      <c r="F69" s="386"/>
    </row>
    <row r="70" spans="1:6" x14ac:dyDescent="0.25">
      <c r="A70" s="386"/>
      <c r="D70" s="371"/>
      <c r="F70" s="371"/>
    </row>
    <row r="71" spans="1:6" x14ac:dyDescent="0.25">
      <c r="A71" s="371"/>
      <c r="D71" s="359"/>
      <c r="F71" s="359"/>
    </row>
    <row r="72" spans="1:6" x14ac:dyDescent="0.25">
      <c r="A72" s="359"/>
      <c r="D72" s="371"/>
      <c r="F72" s="371"/>
    </row>
    <row r="73" spans="1:6" s="380" customFormat="1" x14ac:dyDescent="0.25">
      <c r="A73" s="371"/>
      <c r="B73" s="376"/>
      <c r="D73" s="371"/>
      <c r="F73" s="371"/>
    </row>
    <row r="74" spans="1:6" x14ac:dyDescent="0.25">
      <c r="A74" s="371"/>
      <c r="D74" s="386"/>
      <c r="F74" s="386"/>
    </row>
    <row r="75" spans="1:6" x14ac:dyDescent="0.25">
      <c r="A75" s="386"/>
      <c r="D75" s="386"/>
      <c r="F75" s="386"/>
    </row>
    <row r="76" spans="1:6" x14ac:dyDescent="0.25">
      <c r="A76" s="386"/>
      <c r="D76" s="386"/>
      <c r="F76" s="386"/>
    </row>
    <row r="77" spans="1:6" x14ac:dyDescent="0.25">
      <c r="A77" s="386"/>
      <c r="D77" s="371"/>
      <c r="F77" s="371"/>
    </row>
    <row r="78" spans="1:6" x14ac:dyDescent="0.25">
      <c r="A78" s="371"/>
      <c r="D78" s="371"/>
      <c r="F78" s="371"/>
    </row>
    <row r="79" spans="1:6" x14ac:dyDescent="0.25">
      <c r="A79" s="371"/>
      <c r="D79" s="361"/>
      <c r="F79" s="361"/>
    </row>
    <row r="80" spans="1:6" x14ac:dyDescent="0.25">
      <c r="A80" s="361"/>
      <c r="D80" s="361"/>
      <c r="F80" s="361"/>
    </row>
    <row r="81" spans="1:6" x14ac:dyDescent="0.25">
      <c r="A81" s="361"/>
      <c r="D81" s="361"/>
      <c r="F81" s="361"/>
    </row>
    <row r="82" spans="1:6" x14ac:dyDescent="0.25">
      <c r="A82" s="361"/>
      <c r="D82" s="361"/>
      <c r="F82" s="361"/>
    </row>
    <row r="83" spans="1:6" ht="15.6" x14ac:dyDescent="0.25">
      <c r="A83" s="361"/>
      <c r="D83" s="363"/>
      <c r="F83" s="363"/>
    </row>
    <row r="84" spans="1:6" ht="15.6" x14ac:dyDescent="0.25">
      <c r="A84" s="363"/>
      <c r="D84" s="361"/>
      <c r="F84" s="361"/>
    </row>
    <row r="85" spans="1:6" ht="15.6" x14ac:dyDescent="0.25">
      <c r="A85" s="361"/>
      <c r="D85" s="363"/>
      <c r="F85" s="363"/>
    </row>
    <row r="86" spans="1:6" ht="15.6" x14ac:dyDescent="0.25">
      <c r="A86" s="363"/>
      <c r="D86" s="361"/>
      <c r="F86" s="361"/>
    </row>
    <row r="87" spans="1:6" x14ac:dyDescent="0.25">
      <c r="A87" s="361"/>
      <c r="D87" s="361"/>
      <c r="F87" s="361"/>
    </row>
    <row r="88" spans="1:6" x14ac:dyDescent="0.25">
      <c r="A88" s="361"/>
      <c r="D88" s="388"/>
      <c r="F88" s="388"/>
    </row>
    <row r="89" spans="1:6" x14ac:dyDescent="0.25">
      <c r="A89" s="388"/>
      <c r="D89" s="361"/>
      <c r="F89" s="361"/>
    </row>
    <row r="90" spans="1:6" x14ac:dyDescent="0.25">
      <c r="A90" s="361"/>
      <c r="D90" s="361"/>
      <c r="F90" s="361"/>
    </row>
    <row r="91" spans="1:6" ht="15.6" x14ac:dyDescent="0.25">
      <c r="A91" s="361"/>
      <c r="D91" s="363"/>
      <c r="F91" s="363"/>
    </row>
    <row r="92" spans="1:6" ht="15.6" x14ac:dyDescent="0.25">
      <c r="A92" s="363"/>
      <c r="D92" s="361"/>
      <c r="F92" s="361"/>
    </row>
    <row r="93" spans="1:6" x14ac:dyDescent="0.25">
      <c r="A93" s="361"/>
      <c r="D93" s="361"/>
      <c r="F93" s="361"/>
    </row>
    <row r="94" spans="1:6" x14ac:dyDescent="0.25">
      <c r="A94" s="361"/>
      <c r="B94" s="373"/>
      <c r="D94" s="361"/>
      <c r="F94" s="361"/>
    </row>
    <row r="95" spans="1:6" x14ac:dyDescent="0.25">
      <c r="A95" s="361"/>
      <c r="D95" s="361"/>
      <c r="F95" s="361"/>
    </row>
    <row r="96" spans="1:6" ht="15.6" x14ac:dyDescent="0.25">
      <c r="A96" s="361"/>
      <c r="D96" s="363"/>
      <c r="F96" s="363"/>
    </row>
    <row r="97" spans="1:6" ht="15.6" x14ac:dyDescent="0.25">
      <c r="A97" s="363"/>
      <c r="D97" s="361"/>
      <c r="F97" s="361"/>
    </row>
    <row r="98" spans="1:6" x14ac:dyDescent="0.25">
      <c r="A98" s="361"/>
      <c r="D98" s="361"/>
      <c r="F98" s="361"/>
    </row>
    <row r="99" spans="1:6" x14ac:dyDescent="0.25">
      <c r="A99" s="361"/>
      <c r="D99" s="361"/>
      <c r="F99" s="361"/>
    </row>
    <row r="100" spans="1:6" ht="15.6" x14ac:dyDescent="0.25">
      <c r="A100" s="361"/>
      <c r="D100" s="363"/>
      <c r="F100" s="363"/>
    </row>
    <row r="101" spans="1:6" ht="15.6" x14ac:dyDescent="0.25">
      <c r="A101" s="363"/>
      <c r="D101" s="388"/>
      <c r="F101" s="388"/>
    </row>
    <row r="102" spans="1:6" x14ac:dyDescent="0.25">
      <c r="A102" s="388"/>
    </row>
    <row r="103" spans="1:6" x14ac:dyDescent="0.25">
      <c r="D103" s="391"/>
      <c r="F103" s="391"/>
    </row>
    <row r="104" spans="1:6" x14ac:dyDescent="0.25">
      <c r="A104" s="391"/>
      <c r="D104" s="391"/>
      <c r="F104" s="391"/>
    </row>
    <row r="105" spans="1:6" x14ac:dyDescent="0.25">
      <c r="A105" s="391"/>
      <c r="D105" s="391"/>
      <c r="F105" s="391"/>
    </row>
    <row r="106" spans="1:6" x14ac:dyDescent="0.25">
      <c r="A106" s="391"/>
      <c r="D106" s="391"/>
      <c r="F106" s="391"/>
    </row>
    <row r="107" spans="1:6" s="394" customFormat="1" x14ac:dyDescent="0.25">
      <c r="A107" s="391"/>
      <c r="B107" s="397"/>
      <c r="D107" s="392"/>
      <c r="F107" s="392"/>
    </row>
    <row r="108" spans="1:6" x14ac:dyDescent="0.25">
      <c r="A108" s="392"/>
    </row>
    <row r="109" spans="1:6" x14ac:dyDescent="0.25"/>
    <row r="110" spans="1:6" x14ac:dyDescent="0.25"/>
    <row r="111" spans="1:6" x14ac:dyDescent="0.25"/>
    <row r="112" spans="1:6" x14ac:dyDescent="0.25"/>
    <row r="113" x14ac:dyDescent="0.25"/>
  </sheetData>
  <sheetProtection algorithmName="SHA-512" hashValue="r6DqerRSkMGZsaNkBq7rlXWKnWrqIvxrsI0RVeh2ipV0nHlDWV0djqIZJzqmw1tXoqnfpOr+WRfo0Qd92e/kfA==" saltValue="U4RPsDTpySeeELM1AmJtTQ==" spinCount="100000" sheet="1" objects="1" scenarios="1"/>
  <hyperlinks>
    <hyperlink ref="B2" location="FB_ANG_FVNR" display="Angabe" xr:uid="{E9EE562F-ED43-4861-8FD5-708C9A1526CC}"/>
    <hyperlink ref="B24" location="FAQ!B9" display="FAQ!B9" xr:uid="{A2E6935F-9E64-4047-A5C3-BBE694062CB9}"/>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04"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ngaben"/>
  <dimension ref="A1:H46"/>
  <sheetViews>
    <sheetView showGridLines="0" tabSelected="1" zoomScale="115" zoomScaleNormal="115" workbookViewId="0">
      <selection activeCell="B6" sqref="B6"/>
    </sheetView>
  </sheetViews>
  <sheetFormatPr baseColWidth="10" defaultColWidth="0" defaultRowHeight="12.6" zeroHeight="1" x14ac:dyDescent="0.2"/>
  <cols>
    <col min="1" max="1" width="43" style="6" customWidth="1"/>
    <col min="2" max="2" width="40.6640625" style="6" customWidth="1"/>
    <col min="3" max="3" width="2.33203125" style="9" customWidth="1"/>
    <col min="4" max="4" width="5.44140625" style="6" customWidth="1"/>
    <col min="5" max="5" width="0.88671875" style="6" customWidth="1"/>
    <col min="6" max="6" width="40.44140625" style="6" customWidth="1"/>
    <col min="7" max="7" width="11.44140625" style="6" hidden="1" customWidth="1"/>
    <col min="8" max="8" width="26.88671875" style="6" hidden="1" customWidth="1"/>
    <col min="9" max="16384" width="11.44140625" style="6" hidden="1"/>
  </cols>
  <sheetData>
    <row r="1" spans="1:6" s="16" customFormat="1" ht="39.9" customHeight="1" x14ac:dyDescent="0.2">
      <c r="A1" s="476" t="s">
        <v>455</v>
      </c>
      <c r="B1" s="477"/>
      <c r="C1" s="15"/>
    </row>
    <row r="2" spans="1:6" ht="3" customHeight="1" x14ac:dyDescent="0.2">
      <c r="A2" s="478"/>
      <c r="B2" s="478"/>
      <c r="D2" s="16"/>
      <c r="E2" s="16"/>
      <c r="F2" s="16"/>
    </row>
    <row r="3" spans="1:6" x14ac:dyDescent="0.2">
      <c r="A3" s="164" t="str">
        <f>Summenblatt!J2</f>
        <v>Vorl.vers: SUPERZAHL  13,25</v>
      </c>
      <c r="D3" s="16"/>
      <c r="E3" s="16"/>
      <c r="F3" s="16"/>
    </row>
    <row r="4" spans="1:6" ht="20.100000000000001" customHeight="1" x14ac:dyDescent="0.2">
      <c r="A4" s="122" t="str">
        <f ca="1">IF(OR(ISBLANK(FB_ANG_FVNR),ISBLANK(FB_ANG_NUMMER),ISBLANK(FB_ANG_EA_JA_NEIN),ISERROR(VLOOKUP(FB_HELP_Aktionskennung,FB_HELP_Aktionstabelle,1,FALSE))),"",FB_Help_Bezeichnung_Bezeichnung_EA&amp;" / "&amp;VLOOKUP(FB_HELP_Aktionskennung,FB_HELP_Aktionstabelle,2,FALSE))</f>
        <v/>
      </c>
      <c r="B4" s="121"/>
      <c r="D4" s="16"/>
      <c r="E4" s="16"/>
      <c r="F4" s="16"/>
    </row>
    <row r="5" spans="1:6" ht="3" customHeight="1" x14ac:dyDescent="0.2">
      <c r="A5" s="334"/>
      <c r="B5" s="183"/>
      <c r="D5" s="173"/>
      <c r="E5" s="16"/>
      <c r="F5" s="16"/>
    </row>
    <row r="6" spans="1:6" ht="30" customHeight="1" x14ac:dyDescent="0.3">
      <c r="A6" s="333" t="str">
        <f>IF(ISBLANK(B6),"Nummer  Förderungsvertrag/ Bestätigungsschreiben  (Pxxxxxxx-YYYxx):", Gültigkeiten!AZ8)</f>
        <v>Nummer  Förderungsvertrag/ Bestätigungsschreiben  (Pxxxxxxx-YYYxx):</v>
      </c>
      <c r="B6" s="172"/>
      <c r="D6" s="171" t="s">
        <v>268</v>
      </c>
      <c r="E6" s="16"/>
      <c r="F6" s="16"/>
    </row>
    <row r="7" spans="1:6" ht="6" customHeight="1" x14ac:dyDescent="0.2">
      <c r="A7" s="138"/>
      <c r="B7" s="120"/>
      <c r="D7" s="173"/>
      <c r="E7" s="16"/>
      <c r="F7" s="16"/>
    </row>
    <row r="8" spans="1:6" ht="12.75" customHeight="1" x14ac:dyDescent="0.25">
      <c r="A8" s="9"/>
      <c r="B8" s="165" t="str">
        <f>IF(FB_HELP_ANL_JA_NEIN=FALSE,"Bitte lesen Sie die Anleitung und bestätigen Sie die Kenntnisnahme! (hier &gt;&gt;)","Die Anleitung wurde gelesen und zur Kenntnis genommen")</f>
        <v>Bitte lesen Sie die Anleitung und bestätigen Sie die Kenntnisnahme! (hier &gt;&gt;)</v>
      </c>
      <c r="D8" s="143"/>
      <c r="E8" s="16"/>
      <c r="F8" s="186"/>
    </row>
    <row r="9" spans="1:6" ht="3" customHeight="1" x14ac:dyDescent="0.25">
      <c r="A9" s="9"/>
      <c r="B9" s="165"/>
      <c r="D9" s="143"/>
      <c r="E9" s="16"/>
      <c r="F9" s="186"/>
    </row>
    <row r="10" spans="1:6" ht="12.75" customHeight="1" x14ac:dyDescent="0.25">
      <c r="A10" s="9"/>
      <c r="B10" s="189"/>
      <c r="D10" s="186"/>
      <c r="E10" s="186"/>
      <c r="F10" s="186"/>
    </row>
    <row r="11" spans="1:6" ht="3" customHeight="1" x14ac:dyDescent="0.2">
      <c r="A11" s="9"/>
      <c r="B11" s="54"/>
      <c r="D11" s="174"/>
      <c r="E11" s="16"/>
      <c r="F11" s="16"/>
    </row>
    <row r="12" spans="1:6" ht="15.6" x14ac:dyDescent="0.3">
      <c r="A12" s="336" t="str">
        <f>IF(OR(ISBLANK(FB_ANG_FVNR),FB_HELP_ANL_JA_NEIN=FALSE),"",Gültigkeiten!BA8)</f>
        <v/>
      </c>
      <c r="B12" s="182"/>
      <c r="D12" s="171" t="s">
        <v>268</v>
      </c>
      <c r="E12" s="16"/>
      <c r="F12" s="16"/>
    </row>
    <row r="13" spans="1:6" ht="3" customHeight="1" x14ac:dyDescent="0.2">
      <c r="A13" s="9"/>
      <c r="B13" s="54"/>
      <c r="D13" s="174"/>
      <c r="E13" s="16"/>
      <c r="F13" s="16"/>
    </row>
    <row r="14" spans="1:6" ht="15.6" x14ac:dyDescent="0.3">
      <c r="A14" s="176" t="str">
        <f>IF(OR(ISBLANK(FB_ANG_FVNR),FB_HELP_ANL_JA_NEIN=FALSE),"","Datum der Abrechnung (TT.MM.JJ):")</f>
        <v/>
      </c>
      <c r="B14" s="180"/>
      <c r="D14" s="171" t="s">
        <v>268</v>
      </c>
      <c r="E14" s="16"/>
      <c r="F14" s="16"/>
    </row>
    <row r="15" spans="1:6" ht="3" customHeight="1" x14ac:dyDescent="0.2">
      <c r="A15" s="179"/>
      <c r="B15" s="7"/>
      <c r="D15" s="174"/>
      <c r="E15" s="16"/>
      <c r="F15" s="16"/>
    </row>
    <row r="16" spans="1:6" ht="15.75" customHeight="1" x14ac:dyDescent="0.3">
      <c r="A16" s="176" t="str">
        <f>IF(OR(ISBLANK(FB_ANG_FVNR),FB_HELP_ANL_JA_NEIN=FALSE),"",FB_Help_Meilenstein_or_laufend)</f>
        <v/>
      </c>
      <c r="B16" s="181"/>
      <c r="D16" s="171" t="s">
        <v>268</v>
      </c>
      <c r="E16" s="16"/>
      <c r="F16" s="16"/>
    </row>
    <row r="17" spans="1:6" ht="3" customHeight="1" x14ac:dyDescent="0.2">
      <c r="A17" s="179"/>
      <c r="B17" s="7"/>
      <c r="D17" s="174"/>
      <c r="E17" s="16"/>
      <c r="F17" s="16"/>
    </row>
    <row r="18" spans="1:6" ht="15.75" customHeight="1" x14ac:dyDescent="0.3">
      <c r="A18" s="176" t="str">
        <f>IF(OR(ISBLANK(FB_ANG_FVNR),FB_HELP_ANL_JA_NEIN=FALSE),"",FB_Help_Endabrechnung_vs_finaler_Kostennachweis&amp;" (ja/nein):")</f>
        <v/>
      </c>
      <c r="B18" s="175"/>
      <c r="D18" s="171" t="s">
        <v>268</v>
      </c>
      <c r="E18" s="16"/>
      <c r="F18" s="16"/>
    </row>
    <row r="19" spans="1:6" ht="3" customHeight="1" x14ac:dyDescent="0.2">
      <c r="A19" s="7"/>
      <c r="B19" s="7"/>
      <c r="D19" s="174"/>
      <c r="E19" s="16"/>
      <c r="F19" s="16"/>
    </row>
    <row r="20" spans="1:6" ht="26.25" customHeight="1" x14ac:dyDescent="0.2">
      <c r="A20" s="276" t="str">
        <f>IF(OR(ISBLANK(FB_ANG_FVNR),FB_HELP_ANL_JA_NEIN=FALSE),"","Rückfragen im Rahmen der Förderungs-  kontrolle sind zu richten an:"&amp;IF(SEF_text="ja","*)",""))</f>
        <v/>
      </c>
      <c r="B20" s="53"/>
      <c r="D20" s="174"/>
      <c r="E20" s="16"/>
      <c r="F20" s="16"/>
    </row>
    <row r="21" spans="1:6" ht="15.75" customHeight="1" x14ac:dyDescent="0.2">
      <c r="A21" s="176" t="str">
        <f>IF(OR(ISBLANK(FB_ANG_FVNR),FB_HELP_ANL_JA_NEIN=FALSE),"","Anrede")</f>
        <v/>
      </c>
      <c r="B21" s="175"/>
      <c r="D21" s="174"/>
      <c r="E21" s="16"/>
      <c r="F21" s="16"/>
    </row>
    <row r="22" spans="1:6" ht="3" customHeight="1" x14ac:dyDescent="0.2">
      <c r="A22" s="177"/>
      <c r="B22" s="53"/>
      <c r="D22" s="174"/>
      <c r="E22" s="16"/>
      <c r="F22" s="16"/>
    </row>
    <row r="23" spans="1:6" ht="15.75" customHeight="1" x14ac:dyDescent="0.2">
      <c r="A23" s="176" t="str">
        <f>IF(OR(ISBLANK(FB_ANG_FVNR),FB_HELP_ANL_JA_NEIN=FALSE),"","Vorname")</f>
        <v/>
      </c>
      <c r="B23" s="175"/>
      <c r="D23" s="174"/>
      <c r="E23" s="16"/>
      <c r="F23" s="16"/>
    </row>
    <row r="24" spans="1:6" ht="3" customHeight="1" x14ac:dyDescent="0.2">
      <c r="A24" s="176"/>
      <c r="B24" s="8"/>
      <c r="D24" s="174"/>
      <c r="E24" s="16"/>
      <c r="F24" s="16"/>
    </row>
    <row r="25" spans="1:6" x14ac:dyDescent="0.2">
      <c r="A25" s="176" t="str">
        <f>IF(OR(ISBLANK(FB_ANG_FVNR),FB_HELP_ANL_JA_NEIN=FALSE),"","Nachname")</f>
        <v/>
      </c>
      <c r="B25" s="175"/>
      <c r="D25" s="174"/>
      <c r="E25" s="16"/>
      <c r="F25" s="16"/>
    </row>
    <row r="26" spans="1:6" ht="3" customHeight="1" x14ac:dyDescent="0.2">
      <c r="A26" s="176"/>
      <c r="B26" s="8"/>
      <c r="D26" s="174"/>
      <c r="E26" s="16"/>
      <c r="F26" s="16"/>
    </row>
    <row r="27" spans="1:6" x14ac:dyDescent="0.2">
      <c r="A27" s="176" t="str">
        <f>IF(OR(ISBLANK(FB_ANG_FVNR),FB_HELP_ANL_JA_NEIN=FALSE),"","Telefonnummer")</f>
        <v/>
      </c>
      <c r="B27" s="175"/>
      <c r="D27" s="174"/>
      <c r="E27" s="16"/>
      <c r="F27" s="16"/>
    </row>
    <row r="28" spans="1:6" ht="3" customHeight="1" x14ac:dyDescent="0.2">
      <c r="A28" s="176"/>
      <c r="B28" s="8"/>
      <c r="D28" s="174"/>
      <c r="E28" s="16"/>
      <c r="F28" s="16"/>
    </row>
    <row r="29" spans="1:6" ht="13.2" x14ac:dyDescent="0.2">
      <c r="A29" s="176" t="str">
        <f>IF(OR(ISBLANK(FB_ANG_FVNR),FB_HELP_ANL_JA_NEIN=FALSE),"","eMail")</f>
        <v/>
      </c>
      <c r="B29" s="178"/>
      <c r="D29" s="174"/>
      <c r="E29" s="16"/>
      <c r="F29" s="16"/>
    </row>
    <row r="30" spans="1:6" ht="3" customHeight="1" x14ac:dyDescent="0.2">
      <c r="A30" s="7"/>
      <c r="B30" s="7"/>
      <c r="D30" s="173"/>
      <c r="E30" s="16"/>
      <c r="F30" s="16"/>
    </row>
    <row r="31" spans="1:6" x14ac:dyDescent="0.2">
      <c r="A31" s="6" t="str">
        <f>IF(AND(SEF_text="ja",FB_HELP_ANL_JA_NEIN=TRUE),FB_Help_Bezeichnung_Auskunftsperson,"")</f>
        <v/>
      </c>
      <c r="D31" s="174"/>
      <c r="E31" s="16"/>
      <c r="F31" s="16"/>
    </row>
    <row r="32" spans="1:6" ht="3" customHeight="1" x14ac:dyDescent="0.2">
      <c r="D32" s="174"/>
      <c r="E32" s="16"/>
      <c r="F32" s="16"/>
    </row>
    <row r="33" spans="1:6" x14ac:dyDescent="0.2">
      <c r="A33" s="428" t="s">
        <v>759</v>
      </c>
      <c r="B33" s="426"/>
      <c r="D33" s="174"/>
      <c r="E33" s="16"/>
      <c r="F33" s="16"/>
    </row>
    <row r="34" spans="1:6" x14ac:dyDescent="0.2">
      <c r="A34" s="428" t="s">
        <v>760</v>
      </c>
      <c r="B34" s="426"/>
      <c r="D34" s="174"/>
      <c r="E34" s="16"/>
      <c r="F34" s="16"/>
    </row>
    <row r="35" spans="1:6" x14ac:dyDescent="0.2">
      <c r="A35" s="428" t="s">
        <v>763</v>
      </c>
      <c r="B35" s="426"/>
      <c r="D35" s="174"/>
      <c r="E35" s="16"/>
      <c r="F35" s="16"/>
    </row>
    <row r="36" spans="1:6" x14ac:dyDescent="0.2">
      <c r="A36" s="427"/>
      <c r="B36" s="426"/>
      <c r="D36" s="174"/>
      <c r="E36" s="16"/>
      <c r="F36" s="16"/>
    </row>
    <row r="37" spans="1:6" x14ac:dyDescent="0.2">
      <c r="A37" s="427"/>
      <c r="B37" s="426"/>
      <c r="D37" s="174"/>
      <c r="E37" s="16"/>
      <c r="F37" s="16"/>
    </row>
    <row r="38" spans="1:6" x14ac:dyDescent="0.2">
      <c r="A38" s="258" t="str">
        <f>IF(AND(SEF_text="Ja", FB_ANG_EA_JA_NEIN="ja",FB_HELP_ANL_JA_NEIN=TRUE),"die Kenntnisnahme der Aufbewahrungspflicht gemäß Förderungsvertrag.","")</f>
        <v/>
      </c>
      <c r="D38" s="174"/>
      <c r="E38" s="16"/>
      <c r="F38" s="16"/>
    </row>
    <row r="39" spans="1:6" x14ac:dyDescent="0.2">
      <c r="A39" s="258"/>
      <c r="D39" s="174"/>
      <c r="E39" s="16"/>
      <c r="F39" s="16"/>
    </row>
    <row r="40" spans="1:6" ht="12.75" customHeight="1" x14ac:dyDescent="0.2">
      <c r="A40" s="258"/>
      <c r="D40" s="174"/>
      <c r="E40" s="16"/>
      <c r="F40" s="16"/>
    </row>
    <row r="41" spans="1:6" ht="12.75" customHeight="1" x14ac:dyDescent="0.2">
      <c r="A41" s="258"/>
      <c r="D41" s="174"/>
      <c r="E41" s="16"/>
      <c r="F41" s="16"/>
    </row>
    <row r="42" spans="1:6" ht="12.75" customHeight="1" x14ac:dyDescent="0.2">
      <c r="A42" s="258" t="str">
        <f>IF(AND(SEF_text="Ja", FB_ANG_EA_JA_NEIN="ja",FB_HELP_ANL_JA_NEIN=TRUE),"oder als verpflichtender Eigenanteil im Rahmen eines anderen ","")</f>
        <v/>
      </c>
      <c r="D42" s="173"/>
      <c r="E42" s="16"/>
      <c r="F42" s="16"/>
    </row>
    <row r="43" spans="1:6" ht="12.75" customHeight="1" x14ac:dyDescent="0.2">
      <c r="A43" s="258" t="str">
        <f>IF(AND(SEF_text="Ja", FB_ANG_EA_JA_NEIN="ja",FB_HELP_ANL_JA_NEIN=TRUE),"Förderungsprogramms vorgelegt wurden.","")</f>
        <v/>
      </c>
      <c r="D43" s="173"/>
      <c r="E43" s="16"/>
      <c r="F43" s="16"/>
    </row>
    <row r="44" spans="1:6" ht="3" customHeight="1" x14ac:dyDescent="0.2">
      <c r="A44" s="258"/>
      <c r="D44" s="173"/>
      <c r="E44" s="16"/>
      <c r="F44" s="16"/>
    </row>
    <row r="45" spans="1:6" x14ac:dyDescent="0.2">
      <c r="A45" s="16"/>
      <c r="B45" s="16"/>
      <c r="C45" s="16"/>
      <c r="D45" s="16"/>
      <c r="E45" s="16"/>
      <c r="F45" s="16"/>
    </row>
    <row r="46" spans="1:6" x14ac:dyDescent="0.2">
      <c r="A46" s="16"/>
      <c r="B46" s="16"/>
      <c r="C46" s="16"/>
      <c r="D46" s="16"/>
      <c r="E46" s="16"/>
      <c r="F46" s="16"/>
    </row>
  </sheetData>
  <sheetProtection algorithmName="SHA-512" hashValue="n5Nya+45UR58vdE7m+DbBqhLHXgVJrysjFm5ylR/XLx78wReMQJfnZugNo7VbkYcP5u/3+mbCbibde+TlWjz+Q==" saltValue="NKTgMrS0LBFqeFkvTL96XQ==" spinCount="100000" sheet="1" selectLockedCells="1"/>
  <customSheetViews>
    <customSheetView guid="{F775BF75-D0FA-43A4-AB91-EF60F5E14033}" scale="115" showGridLines="0" hiddenRows="1" hiddenColumns="1" topLeftCell="A10">
      <selection activeCell="B18" sqref="B18"/>
    </customSheetView>
    <customSheetView guid="{F6B961D1-5561-4F67-8281-8DEF7EC36431}" scale="115" showGridLines="0" hiddenRows="1" hiddenColumns="1" topLeftCell="A10">
      <selection activeCell="B18" sqref="B18"/>
    </customSheetView>
    <customSheetView guid="{D270E353-F87F-4A8E-A9CD-0E7D67CD15E6}" scale="115" showGridLines="0" hiddenRows="1" hiddenColumns="1" topLeftCell="A10">
      <selection activeCell="B18" sqref="B18"/>
    </customSheetView>
  </customSheetViews>
  <mergeCells count="2">
    <mergeCell ref="A1:B1"/>
    <mergeCell ref="A2:B2"/>
  </mergeCells>
  <phoneticPr fontId="9" type="noConversion"/>
  <conditionalFormatting sqref="B23 B27 B29 B14 B16 B18 B12 B25 B21">
    <cfRule type="expression" dxfId="124" priority="4">
      <formula>AND(ISBLANK(B12),ISTEXT($B$6),FB_HELP_ANL_JA_NEIN=TRUE)</formula>
    </cfRule>
  </conditionalFormatting>
  <conditionalFormatting sqref="A7">
    <cfRule type="expression" dxfId="123" priority="7" stopIfTrue="1">
      <formula>IF(A7="Anleitung wurde noch nicht zur Kenntnis genommen.",TRUE,FALSE)</formula>
    </cfRule>
  </conditionalFormatting>
  <conditionalFormatting sqref="B6">
    <cfRule type="expression" dxfId="122" priority="8" stopIfTrue="1">
      <formula>ISBLANK(B6)</formula>
    </cfRule>
  </conditionalFormatting>
  <conditionalFormatting sqref="B8:B9">
    <cfRule type="expression" dxfId="121" priority="3" stopIfTrue="1">
      <formula>IF(FB_HELP_ANL_JA_NEIN=FALSE,TRUE,FASCH)</formula>
    </cfRule>
  </conditionalFormatting>
  <conditionalFormatting sqref="B16 B18">
    <cfRule type="expression" dxfId="120" priority="1">
      <formula>IF(OR(ISBLANK($B$6),FB_HELP_ANL_JA_NEIN=FALSE),TRUE,FALSE)</formula>
    </cfRule>
  </conditionalFormatting>
  <dataValidations xWindow="762" yWindow="252" count="9">
    <dataValidation type="textLength" operator="lessThan" allowBlank="1" showErrorMessage="1" errorTitle="Text ist zu lange" error="Die Textlänge ist mit 45 Zeichen beschränkt. Bitte kürzen Sie Ihre Eingabe entsprechend._x000a_" sqref="B23 B25" xr:uid="{00000000-0002-0000-0100-000000000000}">
      <formula1>46</formula1>
    </dataValidation>
    <dataValidation type="textLength" operator="lessThan" allowBlank="1" showErrorMessage="1" errorTitle="Der Text ist zu lange           " error="Die Textlänge ist mit 45 Zeichen beschränkt. Bitte kürzen Sie Ihre Eingabe entsprechend." sqref="B27" xr:uid="{00000000-0002-0000-0100-000001000000}">
      <formula1>46</formula1>
    </dataValidation>
    <dataValidation type="custom" allowBlank="1" showErrorMessage="1" errorTitle="Syntaxfehler" error="Bitte überprüfen Sie die eMail-Adresse!" sqref="B29" xr:uid="{00000000-0002-0000-0100-000002000000}">
      <formula1>AND(ISNUMBER(FIND("@",FB_ANG_MAIL,2)),ISNUMBER(FIND(".",FB_ANG_MAIL,2)))</formula1>
    </dataValidation>
    <dataValidation type="date" operator="greaterThan" allowBlank="1" showErrorMessage="1" errorTitle="Datum ungültig" error="Bitte geben Sie ein korrektes Datum ein!" sqref="B14" xr:uid="{00000000-0002-0000-0100-000003000000}">
      <formula1>40544</formula1>
    </dataValidation>
    <dataValidation type="whole" operator="lessThan" allowBlank="1" showErrorMessage="1" errorTitle="Wert ungültig!" error="Bitte geben Sie die laufende Nummer der Abrechnung (ohne Punkt) ein (z.B. für die erste Teilabrechnung die Ziffer &quot;1&quot; usw)." sqref="B16" xr:uid="{00000000-0002-0000-0100-000004000000}">
      <formula1>9</formula1>
    </dataValidation>
    <dataValidation type="list" allowBlank="1" showErrorMessage="1" error="Bitte geben Sie &quot;ja&quot; ein, falls diese Abrechnung die Endabrechnung zu Ihrem Projekt darstellt bzw. geben &quot;nein&quot; ein, falls dies nicht zutrifft." prompt="_x000a_" sqref="B18" xr:uid="{00000000-0002-0000-0100-000005000000}">
      <formula1>"ja,nein"</formula1>
    </dataValidation>
    <dataValidation type="textLength" operator="lessThanOrEqual" allowBlank="1" showErrorMessage="1" errorTitle="Dieser Text ist zu lange!" error="Bitte beschränken Sie ihre Eingabe auf 100 Zeichen!_x000a_" sqref="B12" xr:uid="{00000000-0002-0000-0100-000007000000}">
      <formula1>100</formula1>
    </dataValidation>
    <dataValidation type="custom" operator="equal" allowBlank="1" showErrorMessage="1" errorTitle="Syntaxfehler bei der Eingabe" error="Die Zeichenfolge ist wie rechts im Informationsfeld (&quot;info&quot;) angegeben zu erfassen._x000a_Bitte überprüfen Sie die Ihre Eingabe!_x000a_" promptTitle="Texteingabe" prompt="_x000a_" sqref="B6" xr:uid="{00000000-0002-0000-0100-000008000000}">
      <formula1>AND(LEN(FB_ANG_FVNR)=14,MID(FB_ANG_FVNR,9,1)="-",LEFT(FB_ANG_FVNR,1)="P",ISNUMBER(FB_HELP_Aktionskennung_Prüfung))</formula1>
    </dataValidation>
    <dataValidation type="list" allowBlank="1" showErrorMessage="1" errorTitle="Auswahl" error="Bitte wählen Sie einen passenden Eintrag aus der Liste (Frau oder Herr)." sqref="B21" xr:uid="{00000000-0002-0000-0100-000009000000}">
      <formula1>"Frau,Herr"</formula1>
    </dataValidation>
  </dataValidations>
  <pageMargins left="0.78740157480314965" right="0.78740157480314965" top="0.98425196850393704" bottom="0.98425196850393704" header="0.51181102362204722" footer="0.51181102362204722"/>
  <pageSetup paperSize="9" scale="97" orientation="portrait" blackAndWhite="1" r:id="rId1"/>
  <headerFooter alignWithMargins="0">
    <oddFooter>&amp;R&amp;8firmenmäßige Fertigung des/der FörderungsnehmerIn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78" r:id="rId4" name="Check Box 130">
              <controlPr defaultSize="0" print="0" autoFill="0" autoLine="0" autoPict="0">
                <anchor moveWithCells="1">
                  <from>
                    <xdr:col>3</xdr:col>
                    <xdr:colOff>0</xdr:colOff>
                    <xdr:row>6</xdr:row>
                    <xdr:rowOff>7620</xdr:rowOff>
                  </from>
                  <to>
                    <xdr:col>4</xdr:col>
                    <xdr:colOff>7620</xdr:colOff>
                    <xdr:row>9</xdr:row>
                    <xdr:rowOff>45720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Rechnungen">
    <pageSetUpPr fitToPage="1"/>
  </sheetPr>
  <dimension ref="A1:S1049"/>
  <sheetViews>
    <sheetView zoomScale="130" zoomScaleNormal="130" workbookViewId="0">
      <pane ySplit="7" topLeftCell="A8" activePane="bottomLeft" state="frozen"/>
      <selection activeCell="B1" sqref="B1"/>
      <selection pane="bottomLeft" activeCell="A8" sqref="A8"/>
    </sheetView>
  </sheetViews>
  <sheetFormatPr baseColWidth="10" defaultColWidth="11.44140625" defaultRowHeight="13.2" x14ac:dyDescent="0.25"/>
  <cols>
    <col min="1" max="1" width="5" customWidth="1"/>
    <col min="2" max="2" width="22.33203125" customWidth="1"/>
    <col min="3" max="3" width="18.44140625" customWidth="1"/>
    <col min="4" max="4" width="9" customWidth="1"/>
    <col min="5" max="5" width="12.33203125" customWidth="1"/>
    <col min="6" max="6" width="6.33203125" bestFit="1" customWidth="1"/>
    <col min="7" max="7" width="4" bestFit="1" customWidth="1"/>
    <col min="8" max="8" width="12.33203125" customWidth="1"/>
    <col min="9" max="9" width="9" customWidth="1"/>
    <col min="10" max="11" width="6.109375" hidden="1" customWidth="1"/>
    <col min="12" max="13" width="12.33203125" customWidth="1"/>
    <col min="14" max="14" width="0.109375" customWidth="1"/>
    <col min="15" max="15" width="11.5546875" style="1" customWidth="1"/>
    <col min="16" max="16" width="14" style="190" customWidth="1"/>
    <col min="17" max="17" width="2.44140625" style="225" customWidth="1"/>
    <col min="18" max="18" width="2.44140625" style="4" customWidth="1"/>
    <col min="19" max="19" width="18.33203125" style="167" customWidth="1"/>
    <col min="20" max="20" width="11.5546875" style="167" customWidth="1"/>
    <col min="21" max="22" width="11.44140625" style="167" customWidth="1"/>
    <col min="23" max="16384" width="11.44140625" style="167"/>
  </cols>
  <sheetData>
    <row r="1" spans="1:19" x14ac:dyDescent="0.25">
      <c r="A1" s="184" t="s">
        <v>268</v>
      </c>
      <c r="B1" s="184" t="s">
        <v>268</v>
      </c>
      <c r="C1" s="184" t="s">
        <v>268</v>
      </c>
      <c r="D1" s="184" t="s">
        <v>268</v>
      </c>
      <c r="E1" s="184" t="s">
        <v>268</v>
      </c>
      <c r="F1" s="184" t="s">
        <v>268</v>
      </c>
      <c r="G1" s="275" t="s">
        <v>268</v>
      </c>
      <c r="H1" s="184" t="s">
        <v>268</v>
      </c>
      <c r="I1" s="184" t="s">
        <v>268</v>
      </c>
      <c r="J1" s="167"/>
      <c r="K1" s="167"/>
      <c r="L1" s="184" t="s">
        <v>268</v>
      </c>
      <c r="M1" s="184" t="s">
        <v>268</v>
      </c>
      <c r="O1" s="268">
        <f ca="1">COUNT(FB_RE_Korrektur)-COUNTIF(FB_RE_Korrektur,"=0")</f>
        <v>0</v>
      </c>
      <c r="P1" s="269"/>
      <c r="Q1" s="270"/>
      <c r="R1" s="271">
        <f ca="1">COUNTIF(FB_RE_Rueckfragen,"z")</f>
        <v>0</v>
      </c>
      <c r="S1" s="268"/>
    </row>
    <row r="2" spans="1:19" x14ac:dyDescent="0.25">
      <c r="A2" s="33"/>
      <c r="B2" s="430" t="str">
        <f>Summenblatt!B2</f>
        <v>Förderungsvertragsnummer :</v>
      </c>
      <c r="C2" s="484" t="str">
        <f>Summenblatt!C2</f>
        <v>Förderungsvertragsnummer ist nicht erfasst</v>
      </c>
      <c r="D2" s="485"/>
      <c r="E2" s="485"/>
      <c r="F2" s="485"/>
      <c r="G2" s="485"/>
      <c r="H2" s="485"/>
      <c r="I2" s="485"/>
      <c r="J2" s="485"/>
      <c r="K2" s="485"/>
      <c r="L2" s="265"/>
      <c r="M2" s="267" t="str">
        <f>Summenblatt!J2</f>
        <v>Vorl.vers: SUPERZAHL  13,25</v>
      </c>
      <c r="O2" s="268" t="s">
        <v>327</v>
      </c>
      <c r="P2" s="269" t="s">
        <v>329</v>
      </c>
      <c r="Q2" s="270"/>
      <c r="R2" s="271"/>
      <c r="S2" s="268"/>
    </row>
    <row r="3" spans="1:19" x14ac:dyDescent="0.25">
      <c r="A3" s="33"/>
      <c r="B3" s="33" t="s">
        <v>409</v>
      </c>
      <c r="C3" s="479" t="str">
        <f ca="1">Summenblatt!C3</f>
        <v/>
      </c>
      <c r="D3" s="479"/>
      <c r="E3" s="479"/>
      <c r="F3" s="479"/>
      <c r="G3" s="479"/>
      <c r="H3" s="480"/>
      <c r="I3" s="479"/>
      <c r="J3" s="479"/>
      <c r="K3" s="479"/>
      <c r="L3" s="479"/>
      <c r="M3" s="479"/>
      <c r="N3" s="33"/>
      <c r="O3" s="268" t="s">
        <v>330</v>
      </c>
      <c r="P3" s="269" t="s">
        <v>328</v>
      </c>
      <c r="Q3" s="270"/>
      <c r="R3" s="271"/>
      <c r="S3" s="268"/>
    </row>
    <row r="4" spans="1:19" x14ac:dyDescent="0.25">
      <c r="A4" s="33"/>
      <c r="B4" s="34" t="s">
        <v>755</v>
      </c>
      <c r="C4" s="481" t="str">
        <f>Summenblatt!C4</f>
        <v>Förderungsnehmer*in/Firmenwortlaut ist nicht erfasst</v>
      </c>
      <c r="D4" s="482"/>
      <c r="E4" s="482"/>
      <c r="F4" s="482"/>
      <c r="G4" s="482"/>
      <c r="H4" s="483"/>
      <c r="I4" s="482"/>
      <c r="J4" s="482"/>
      <c r="K4" s="482"/>
      <c r="L4" s="482"/>
      <c r="M4" s="482"/>
      <c r="N4" s="33"/>
      <c r="O4" s="268" t="s">
        <v>331</v>
      </c>
      <c r="P4" s="269" t="s">
        <v>332</v>
      </c>
      <c r="Q4" s="270"/>
      <c r="R4" s="271"/>
      <c r="S4" s="268"/>
    </row>
    <row r="5" spans="1:19" x14ac:dyDescent="0.25">
      <c r="A5" s="90">
        <f>MAX(FB_RE_Anzahl_Zeilen,7)</f>
        <v>9</v>
      </c>
      <c r="B5" s="33"/>
      <c r="C5" s="264"/>
      <c r="D5" s="264"/>
      <c r="E5" s="264"/>
      <c r="F5" s="264"/>
      <c r="G5" s="264"/>
      <c r="H5" s="264"/>
      <c r="I5" s="264"/>
      <c r="J5" s="264"/>
      <c r="K5" s="264"/>
      <c r="L5" s="119" t="s">
        <v>64</v>
      </c>
      <c r="M5" s="78">
        <f>Kosten</f>
        <v>0</v>
      </c>
      <c r="N5" s="338"/>
      <c r="O5" s="268"/>
      <c r="P5" s="269"/>
      <c r="Q5" s="226"/>
      <c r="R5" s="229"/>
      <c r="S5" s="268"/>
    </row>
    <row r="6" spans="1:19" x14ac:dyDescent="0.25">
      <c r="A6" s="91">
        <f t="array" ref="A6">MAX(ISTEXT(A9:A65974)*(ROW(A9:A65974)),MAX(ISTEXT(A9:A65974)*(ROW(A9:A65974)),9))</f>
        <v>9</v>
      </c>
      <c r="B6" s="35"/>
      <c r="C6" s="262"/>
      <c r="D6" s="262"/>
      <c r="E6" s="262"/>
      <c r="F6" s="11"/>
      <c r="G6" s="11"/>
      <c r="H6" s="261"/>
      <c r="I6" s="262"/>
      <c r="J6" s="262"/>
      <c r="K6" s="262"/>
      <c r="L6" s="19"/>
      <c r="M6" s="274"/>
      <c r="N6" s="337"/>
      <c r="O6" s="268"/>
      <c r="P6" s="269"/>
      <c r="Q6" s="270"/>
      <c r="R6" s="271"/>
      <c r="S6" s="268"/>
    </row>
    <row r="7" spans="1:19" ht="48.75" customHeight="1" x14ac:dyDescent="0.25">
      <c r="A7" s="84" t="s">
        <v>776</v>
      </c>
      <c r="B7" s="256" t="s">
        <v>150</v>
      </c>
      <c r="C7" s="84" t="s">
        <v>14</v>
      </c>
      <c r="D7" s="237" t="s">
        <v>153</v>
      </c>
      <c r="E7" s="237" t="s">
        <v>29</v>
      </c>
      <c r="F7" s="241" t="s">
        <v>102</v>
      </c>
      <c r="G7" s="242" t="s">
        <v>2</v>
      </c>
      <c r="H7" s="243" t="str">
        <f>IF(ama_text="ja","davon nicht anerkenn- bare Kosten","Korrekturen
netto
(in EUR)")</f>
        <v>Korrekturen
netto
(in EUR)</v>
      </c>
      <c r="I7" s="237" t="s">
        <v>781</v>
      </c>
      <c r="J7" s="244" t="str">
        <f>IF(OR(FB_HELP_Aktionskennung="WTE",FB_HELP_Aktionskennung="WTF"),"Anmelde-land","(Fremd-)
Währ-
ung")</f>
        <v>(Fremd-)
Währ-
ung</v>
      </c>
      <c r="K7" s="281" t="str">
        <f>IF(OR(FB_HELP_Aktionskennung="WTE",FB_HELP_Aktionskennung="WTF"),"bleibt leer","Kurs")</f>
        <v>Kurs</v>
      </c>
      <c r="L7" s="237" t="s">
        <v>780</v>
      </c>
      <c r="M7" s="237" t="str">
        <f>IF(ama_text="ja","Kosten eingereicht","Kosten förderbar")</f>
        <v>Kosten förderbar</v>
      </c>
      <c r="N7" s="241" t="str">
        <f ca="1">FB_Help_Bezeichnung_Rechnung_SplateN</f>
        <v/>
      </c>
      <c r="O7" s="196" t="s">
        <v>579</v>
      </c>
      <c r="P7" s="84" t="s">
        <v>380</v>
      </c>
      <c r="Q7" s="272" t="s">
        <v>383</v>
      </c>
      <c r="R7" s="273" t="s">
        <v>338</v>
      </c>
      <c r="S7" s="84" t="s">
        <v>578</v>
      </c>
    </row>
    <row r="8" spans="1:19" s="136" customFormat="1" x14ac:dyDescent="0.25">
      <c r="A8" s="231"/>
      <c r="B8" s="254"/>
      <c r="C8" s="236"/>
      <c r="D8" s="239"/>
      <c r="E8" s="238"/>
      <c r="F8" s="245"/>
      <c r="G8" s="246"/>
      <c r="H8" s="247"/>
      <c r="I8" s="239"/>
      <c r="J8" s="282"/>
      <c r="K8" s="249"/>
      <c r="L8" s="238"/>
      <c r="M8" s="238">
        <f t="shared" ref="M8:M71" si="0">Kosten</f>
        <v>0</v>
      </c>
      <c r="O8" s="296"/>
      <c r="P8" s="232"/>
      <c r="Q8" s="233"/>
      <c r="R8" s="234"/>
      <c r="S8" s="235"/>
    </row>
    <row r="9" spans="1:19" s="136" customFormat="1" x14ac:dyDescent="0.25">
      <c r="A9" s="4"/>
      <c r="B9" s="254"/>
      <c r="C9" s="236"/>
      <c r="D9" s="239"/>
      <c r="E9" s="238"/>
      <c r="F9" s="245"/>
      <c r="G9" s="246"/>
      <c r="H9" s="247"/>
      <c r="I9" s="239"/>
      <c r="J9" s="282"/>
      <c r="K9" s="249"/>
      <c r="L9" s="238"/>
      <c r="M9" s="238">
        <f t="shared" si="0"/>
        <v>0</v>
      </c>
      <c r="O9" s="140"/>
      <c r="P9" s="232"/>
      <c r="Q9" s="233"/>
      <c r="R9" s="234"/>
      <c r="S9" s="235"/>
    </row>
    <row r="10" spans="1:19" s="136" customFormat="1" x14ac:dyDescent="0.25">
      <c r="A10" s="431"/>
      <c r="B10" s="254"/>
      <c r="C10" s="236"/>
      <c r="D10" s="239"/>
      <c r="E10" s="238"/>
      <c r="F10" s="245"/>
      <c r="G10" s="246"/>
      <c r="H10" s="247"/>
      <c r="I10" s="239"/>
      <c r="J10" s="282"/>
      <c r="K10" s="249"/>
      <c r="L10" s="238"/>
      <c r="M10" s="238">
        <f t="shared" si="0"/>
        <v>0</v>
      </c>
      <c r="O10" s="140"/>
      <c r="P10" s="232"/>
      <c r="Q10" s="233"/>
      <c r="R10" s="234"/>
      <c r="S10" s="235"/>
    </row>
    <row r="11" spans="1:19" s="136" customFormat="1" x14ac:dyDescent="0.25">
      <c r="A11" s="4"/>
      <c r="B11" s="254"/>
      <c r="C11" s="236"/>
      <c r="D11" s="239"/>
      <c r="E11" s="238"/>
      <c r="F11" s="245"/>
      <c r="G11" s="246"/>
      <c r="H11" s="247"/>
      <c r="I11" s="239"/>
      <c r="J11" s="282"/>
      <c r="K11" s="249"/>
      <c r="L11" s="238"/>
      <c r="M11" s="238">
        <f t="shared" si="0"/>
        <v>0</v>
      </c>
      <c r="O11" s="140"/>
      <c r="P11" s="232"/>
      <c r="Q11" s="233"/>
      <c r="R11" s="234"/>
      <c r="S11" s="235"/>
    </row>
    <row r="12" spans="1:19" s="136" customFormat="1" x14ac:dyDescent="0.25">
      <c r="A12" s="4"/>
      <c r="B12" s="254"/>
      <c r="C12" s="236"/>
      <c r="D12" s="239"/>
      <c r="E12" s="238"/>
      <c r="F12" s="245"/>
      <c r="G12" s="246"/>
      <c r="H12" s="247"/>
      <c r="I12" s="239"/>
      <c r="J12" s="282"/>
      <c r="K12" s="249"/>
      <c r="L12" s="238"/>
      <c r="M12" s="238">
        <f t="shared" si="0"/>
        <v>0</v>
      </c>
      <c r="O12" s="140"/>
      <c r="P12" s="232"/>
      <c r="Q12" s="233"/>
      <c r="R12" s="234"/>
      <c r="S12" s="235"/>
    </row>
    <row r="13" spans="1:19" s="136" customFormat="1" x14ac:dyDescent="0.25">
      <c r="A13" s="4"/>
      <c r="B13" s="254"/>
      <c r="C13" s="236"/>
      <c r="D13" s="239"/>
      <c r="E13" s="238"/>
      <c r="F13" s="245"/>
      <c r="G13" s="246"/>
      <c r="H13" s="247"/>
      <c r="I13" s="239"/>
      <c r="J13" s="282"/>
      <c r="K13" s="249"/>
      <c r="L13" s="238"/>
      <c r="M13" s="238">
        <f t="shared" si="0"/>
        <v>0</v>
      </c>
      <c r="O13" s="140"/>
      <c r="P13" s="232"/>
      <c r="Q13" s="233"/>
      <c r="R13" s="234"/>
      <c r="S13" s="235"/>
    </row>
    <row r="14" spans="1:19" s="235" customFormat="1" x14ac:dyDescent="0.25">
      <c r="A14" s="4"/>
      <c r="B14" s="254"/>
      <c r="C14" s="236"/>
      <c r="D14" s="297"/>
      <c r="E14" s="298"/>
      <c r="F14" s="299"/>
      <c r="G14" s="300"/>
      <c r="H14" s="298"/>
      <c r="I14" s="297"/>
      <c r="J14" s="282"/>
      <c r="K14" s="249"/>
      <c r="L14" s="298"/>
      <c r="M14" s="298">
        <f t="shared" si="0"/>
        <v>0</v>
      </c>
      <c r="N14" s="136"/>
      <c r="O14" s="301"/>
      <c r="P14" s="232"/>
      <c r="Q14" s="233"/>
      <c r="R14" s="231"/>
    </row>
    <row r="15" spans="1:19" s="136" customFormat="1" x14ac:dyDescent="0.25">
      <c r="A15" s="4"/>
      <c r="B15" s="254"/>
      <c r="C15" s="236"/>
      <c r="D15" s="239"/>
      <c r="E15" s="238"/>
      <c r="F15" s="245"/>
      <c r="G15" s="246"/>
      <c r="H15" s="247"/>
      <c r="I15" s="239"/>
      <c r="J15" s="282"/>
      <c r="K15" s="249"/>
      <c r="L15" s="238"/>
      <c r="M15" s="238">
        <f t="shared" si="0"/>
        <v>0</v>
      </c>
      <c r="O15" s="140"/>
      <c r="P15" s="232"/>
      <c r="Q15" s="233"/>
      <c r="R15" s="234"/>
      <c r="S15" s="302"/>
    </row>
    <row r="16" spans="1:19" s="136" customFormat="1" x14ac:dyDescent="0.25">
      <c r="A16" s="4"/>
      <c r="B16" s="254"/>
      <c r="C16" s="236"/>
      <c r="D16" s="239"/>
      <c r="E16" s="238"/>
      <c r="F16" s="245"/>
      <c r="G16" s="246"/>
      <c r="H16" s="247"/>
      <c r="I16" s="239"/>
      <c r="J16" s="282"/>
      <c r="K16" s="249"/>
      <c r="L16" s="238"/>
      <c r="M16" s="238">
        <f t="shared" si="0"/>
        <v>0</v>
      </c>
      <c r="O16" s="140"/>
      <c r="P16" s="232"/>
      <c r="Q16" s="233"/>
      <c r="R16" s="234"/>
      <c r="S16" s="235"/>
    </row>
    <row r="17" spans="1:19" s="136" customFormat="1" x14ac:dyDescent="0.25">
      <c r="A17" s="4"/>
      <c r="B17" s="254"/>
      <c r="C17" s="236"/>
      <c r="D17" s="239"/>
      <c r="E17" s="238"/>
      <c r="F17" s="245"/>
      <c r="G17" s="246"/>
      <c r="H17" s="247"/>
      <c r="I17" s="239"/>
      <c r="J17" s="282"/>
      <c r="K17" s="249"/>
      <c r="L17" s="238"/>
      <c r="M17" s="238">
        <f t="shared" si="0"/>
        <v>0</v>
      </c>
      <c r="O17" s="140"/>
      <c r="P17" s="232"/>
      <c r="Q17" s="233"/>
      <c r="R17" s="234"/>
      <c r="S17" s="235"/>
    </row>
    <row r="18" spans="1:19" s="136" customFormat="1" x14ac:dyDescent="0.25">
      <c r="A18" s="4"/>
      <c r="B18" s="254"/>
      <c r="C18" s="236"/>
      <c r="D18" s="239"/>
      <c r="E18" s="238"/>
      <c r="F18" s="245"/>
      <c r="G18" s="246"/>
      <c r="H18" s="247"/>
      <c r="I18" s="239"/>
      <c r="J18" s="282"/>
      <c r="K18" s="249"/>
      <c r="L18" s="238"/>
      <c r="M18" s="238">
        <f t="shared" si="0"/>
        <v>0</v>
      </c>
      <c r="O18" s="140"/>
      <c r="P18" s="232"/>
      <c r="Q18" s="233"/>
      <c r="R18" s="234"/>
      <c r="S18" s="235"/>
    </row>
    <row r="19" spans="1:19" s="136" customFormat="1" x14ac:dyDescent="0.25">
      <c r="A19" s="4"/>
      <c r="B19" s="254"/>
      <c r="C19" s="236"/>
      <c r="D19" s="239"/>
      <c r="E19" s="238"/>
      <c r="F19" s="245"/>
      <c r="G19" s="246"/>
      <c r="H19" s="247"/>
      <c r="I19" s="239"/>
      <c r="J19" s="282"/>
      <c r="K19" s="249"/>
      <c r="L19" s="238"/>
      <c r="M19" s="238">
        <f t="shared" si="0"/>
        <v>0</v>
      </c>
      <c r="O19" s="140"/>
      <c r="P19" s="232"/>
      <c r="Q19" s="233"/>
      <c r="R19" s="234"/>
      <c r="S19" s="235"/>
    </row>
    <row r="20" spans="1:19" s="136" customFormat="1" x14ac:dyDescent="0.25">
      <c r="A20" s="4"/>
      <c r="B20" s="254"/>
      <c r="C20" s="236"/>
      <c r="D20" s="239"/>
      <c r="E20" s="238"/>
      <c r="F20" s="245"/>
      <c r="G20" s="246"/>
      <c r="H20" s="247"/>
      <c r="I20" s="239"/>
      <c r="J20" s="282"/>
      <c r="K20" s="249"/>
      <c r="L20" s="238"/>
      <c r="M20" s="78">
        <f t="shared" si="0"/>
        <v>0</v>
      </c>
      <c r="O20" s="140"/>
      <c r="P20" s="232"/>
      <c r="Q20" s="233"/>
      <c r="R20" s="234"/>
      <c r="S20" s="235"/>
    </row>
    <row r="21" spans="1:19" s="136" customFormat="1" x14ac:dyDescent="0.25">
      <c r="A21" s="4"/>
      <c r="B21" s="254"/>
      <c r="C21" s="236"/>
      <c r="D21" s="239"/>
      <c r="E21" s="238"/>
      <c r="F21" s="245"/>
      <c r="G21" s="246"/>
      <c r="H21" s="247"/>
      <c r="I21" s="239"/>
      <c r="J21" s="282"/>
      <c r="K21" s="249"/>
      <c r="L21" s="238"/>
      <c r="M21" s="78">
        <f t="shared" si="0"/>
        <v>0</v>
      </c>
      <c r="O21" s="140"/>
      <c r="P21" s="232"/>
      <c r="Q21" s="233"/>
      <c r="R21" s="234"/>
      <c r="S21" s="235"/>
    </row>
    <row r="22" spans="1:19" s="136" customFormat="1" x14ac:dyDescent="0.25">
      <c r="A22" s="4"/>
      <c r="B22" s="254"/>
      <c r="C22" s="236"/>
      <c r="D22" s="239"/>
      <c r="E22" s="238"/>
      <c r="F22" s="245"/>
      <c r="G22" s="246"/>
      <c r="H22" s="247"/>
      <c r="I22" s="239"/>
      <c r="J22" s="282"/>
      <c r="K22" s="249"/>
      <c r="L22" s="238"/>
      <c r="M22" s="238">
        <f t="shared" si="0"/>
        <v>0</v>
      </c>
      <c r="O22" s="140"/>
      <c r="P22" s="232"/>
      <c r="Q22" s="233"/>
      <c r="R22" s="234"/>
      <c r="S22" s="235"/>
    </row>
    <row r="23" spans="1:19" s="136" customFormat="1" x14ac:dyDescent="0.25">
      <c r="A23" s="4"/>
      <c r="B23" s="254"/>
      <c r="C23" s="236"/>
      <c r="D23" s="239"/>
      <c r="E23" s="238"/>
      <c r="F23" s="245"/>
      <c r="G23" s="246"/>
      <c r="H23" s="247"/>
      <c r="I23" s="239"/>
      <c r="J23" s="282"/>
      <c r="K23" s="249"/>
      <c r="L23" s="238"/>
      <c r="M23" s="238">
        <f t="shared" si="0"/>
        <v>0</v>
      </c>
      <c r="O23" s="140"/>
      <c r="P23" s="232"/>
      <c r="Q23" s="233"/>
      <c r="R23" s="234"/>
      <c r="S23" s="235"/>
    </row>
    <row r="24" spans="1:19" s="136" customFormat="1" x14ac:dyDescent="0.25">
      <c r="A24" s="4"/>
      <c r="B24" s="254"/>
      <c r="C24" s="236"/>
      <c r="D24" s="239"/>
      <c r="E24" s="238"/>
      <c r="F24" s="245"/>
      <c r="G24" s="246"/>
      <c r="H24" s="247"/>
      <c r="I24" s="239"/>
      <c r="J24" s="282"/>
      <c r="K24" s="249"/>
      <c r="L24" s="238"/>
      <c r="M24" s="78">
        <f t="shared" si="0"/>
        <v>0</v>
      </c>
      <c r="O24" s="140"/>
      <c r="P24" s="232"/>
      <c r="Q24" s="233"/>
      <c r="R24" s="234"/>
      <c r="S24" s="235"/>
    </row>
    <row r="25" spans="1:19" s="136" customFormat="1" x14ac:dyDescent="0.25">
      <c r="A25" s="4"/>
      <c r="B25" s="254"/>
      <c r="C25" s="236"/>
      <c r="D25" s="239"/>
      <c r="E25" s="238"/>
      <c r="F25" s="245"/>
      <c r="G25" s="246"/>
      <c r="H25" s="247"/>
      <c r="I25" s="239"/>
      <c r="J25" s="282"/>
      <c r="K25" s="249"/>
      <c r="L25" s="238"/>
      <c r="M25" s="78">
        <f t="shared" si="0"/>
        <v>0</v>
      </c>
      <c r="O25" s="140"/>
      <c r="P25" s="232"/>
      <c r="Q25" s="233"/>
      <c r="R25" s="234"/>
      <c r="S25" s="235"/>
    </row>
    <row r="26" spans="1:19" s="136" customFormat="1" x14ac:dyDescent="0.25">
      <c r="A26" s="4"/>
      <c r="B26" s="254"/>
      <c r="C26" s="236"/>
      <c r="D26" s="239"/>
      <c r="E26" s="238"/>
      <c r="F26" s="245"/>
      <c r="G26" s="246"/>
      <c r="H26" s="247"/>
      <c r="I26" s="239"/>
      <c r="J26" s="282"/>
      <c r="K26" s="249"/>
      <c r="L26" s="238"/>
      <c r="M26" s="238">
        <f t="shared" si="0"/>
        <v>0</v>
      </c>
      <c r="O26" s="140"/>
      <c r="P26" s="232"/>
      <c r="Q26" s="233"/>
      <c r="R26" s="234"/>
      <c r="S26" s="235"/>
    </row>
    <row r="27" spans="1:19" s="136" customFormat="1" x14ac:dyDescent="0.25">
      <c r="A27" s="4"/>
      <c r="B27" s="254"/>
      <c r="C27" s="236"/>
      <c r="D27" s="239"/>
      <c r="E27" s="238"/>
      <c r="F27" s="245"/>
      <c r="G27" s="246"/>
      <c r="H27" s="247"/>
      <c r="I27" s="239"/>
      <c r="J27" s="282"/>
      <c r="K27" s="249"/>
      <c r="L27" s="238"/>
      <c r="M27" s="238">
        <f t="shared" si="0"/>
        <v>0</v>
      </c>
      <c r="O27" s="140"/>
      <c r="P27" s="232"/>
      <c r="Q27" s="233"/>
      <c r="R27" s="234"/>
      <c r="S27" s="235"/>
    </row>
    <row r="28" spans="1:19" s="136" customFormat="1" x14ac:dyDescent="0.25">
      <c r="A28" s="4"/>
      <c r="B28" s="254"/>
      <c r="C28" s="236"/>
      <c r="D28" s="239"/>
      <c r="E28" s="238"/>
      <c r="F28" s="245"/>
      <c r="G28" s="246"/>
      <c r="H28" s="247"/>
      <c r="I28" s="239"/>
      <c r="J28" s="282"/>
      <c r="K28" s="249"/>
      <c r="L28" s="238"/>
      <c r="M28" s="238">
        <f t="shared" si="0"/>
        <v>0</v>
      </c>
      <c r="O28" s="140"/>
      <c r="P28" s="232"/>
      <c r="Q28" s="233"/>
      <c r="R28" s="234"/>
      <c r="S28" s="235"/>
    </row>
    <row r="29" spans="1:19" s="136" customFormat="1" x14ac:dyDescent="0.25">
      <c r="A29" s="4"/>
      <c r="B29" s="254"/>
      <c r="C29" s="236"/>
      <c r="D29" s="239"/>
      <c r="E29" s="238"/>
      <c r="F29" s="245"/>
      <c r="G29" s="246"/>
      <c r="H29" s="247"/>
      <c r="I29" s="239"/>
      <c r="J29" s="282"/>
      <c r="K29" s="249"/>
      <c r="L29" s="238"/>
      <c r="M29" s="238">
        <f t="shared" si="0"/>
        <v>0</v>
      </c>
      <c r="O29" s="140"/>
      <c r="P29" s="232"/>
      <c r="Q29" s="233"/>
      <c r="R29" s="234"/>
      <c r="S29" s="235"/>
    </row>
    <row r="30" spans="1:19" s="136" customFormat="1" x14ac:dyDescent="0.25">
      <c r="A30" s="4"/>
      <c r="B30" s="254"/>
      <c r="C30" s="236"/>
      <c r="D30" s="239"/>
      <c r="E30" s="238"/>
      <c r="F30" s="245"/>
      <c r="G30" s="246"/>
      <c r="H30" s="247"/>
      <c r="I30" s="239"/>
      <c r="J30" s="282"/>
      <c r="K30" s="249"/>
      <c r="L30" s="238"/>
      <c r="M30" s="238">
        <f t="shared" si="0"/>
        <v>0</v>
      </c>
      <c r="O30" s="140"/>
      <c r="P30" s="232"/>
      <c r="Q30" s="233"/>
      <c r="R30" s="234"/>
      <c r="S30" s="235"/>
    </row>
    <row r="31" spans="1:19" s="136" customFormat="1" x14ac:dyDescent="0.25">
      <c r="A31" s="4"/>
      <c r="B31" s="254"/>
      <c r="C31" s="236"/>
      <c r="D31" s="239"/>
      <c r="E31" s="238"/>
      <c r="F31" s="245"/>
      <c r="G31" s="246"/>
      <c r="H31" s="247"/>
      <c r="I31" s="239"/>
      <c r="J31" s="282"/>
      <c r="K31" s="249"/>
      <c r="L31" s="238"/>
      <c r="M31" s="238">
        <f t="shared" si="0"/>
        <v>0</v>
      </c>
      <c r="O31" s="140"/>
      <c r="P31" s="232"/>
      <c r="Q31" s="233"/>
      <c r="R31" s="234"/>
      <c r="S31" s="235"/>
    </row>
    <row r="32" spans="1:19" s="136" customFormat="1" x14ac:dyDescent="0.25">
      <c r="A32" s="4"/>
      <c r="B32" s="254"/>
      <c r="C32" s="236"/>
      <c r="D32" s="239"/>
      <c r="E32" s="238"/>
      <c r="F32" s="245"/>
      <c r="G32" s="246"/>
      <c r="H32" s="247"/>
      <c r="I32" s="239"/>
      <c r="J32" s="282"/>
      <c r="K32" s="249"/>
      <c r="L32" s="238"/>
      <c r="M32" s="238">
        <f t="shared" si="0"/>
        <v>0</v>
      </c>
      <c r="O32" s="140"/>
      <c r="P32" s="232"/>
      <c r="Q32" s="233"/>
      <c r="R32" s="234"/>
      <c r="S32" s="235"/>
    </row>
    <row r="33" spans="1:19" s="136" customFormat="1" x14ac:dyDescent="0.25">
      <c r="A33" s="4"/>
      <c r="B33" s="254"/>
      <c r="C33" s="236"/>
      <c r="D33" s="239"/>
      <c r="E33" s="238"/>
      <c r="F33" s="245"/>
      <c r="G33" s="246"/>
      <c r="H33" s="247"/>
      <c r="I33" s="239"/>
      <c r="J33" s="282"/>
      <c r="K33" s="249"/>
      <c r="L33" s="238"/>
      <c r="M33" s="78">
        <f t="shared" si="0"/>
        <v>0</v>
      </c>
      <c r="O33" s="140"/>
      <c r="P33" s="232"/>
      <c r="Q33" s="233"/>
      <c r="R33" s="234"/>
      <c r="S33" s="235"/>
    </row>
    <row r="34" spans="1:19" s="136" customFormat="1" x14ac:dyDescent="0.25">
      <c r="A34" s="4"/>
      <c r="B34" s="254"/>
      <c r="C34" s="236"/>
      <c r="D34" s="239"/>
      <c r="E34" s="238"/>
      <c r="F34" s="245"/>
      <c r="G34" s="246"/>
      <c r="H34" s="247"/>
      <c r="I34" s="239"/>
      <c r="J34" s="282"/>
      <c r="K34" s="249"/>
      <c r="L34" s="238"/>
      <c r="M34" s="238">
        <f t="shared" si="0"/>
        <v>0</v>
      </c>
      <c r="O34" s="140"/>
      <c r="P34" s="232"/>
      <c r="Q34" s="233"/>
      <c r="R34" s="234"/>
      <c r="S34" s="235"/>
    </row>
    <row r="35" spans="1:19" s="136" customFormat="1" x14ac:dyDescent="0.25">
      <c r="A35" s="4"/>
      <c r="B35" s="254"/>
      <c r="C35" s="236"/>
      <c r="D35" s="239"/>
      <c r="E35" s="238"/>
      <c r="F35" s="245"/>
      <c r="G35" s="246"/>
      <c r="H35" s="247"/>
      <c r="I35" s="239"/>
      <c r="J35" s="282"/>
      <c r="K35" s="249"/>
      <c r="L35" s="238"/>
      <c r="M35" s="78">
        <f t="shared" si="0"/>
        <v>0</v>
      </c>
      <c r="O35" s="140"/>
      <c r="P35" s="232"/>
      <c r="Q35" s="233"/>
      <c r="R35" s="234"/>
      <c r="S35" s="235"/>
    </row>
    <row r="36" spans="1:19" s="136" customFormat="1" x14ac:dyDescent="0.25">
      <c r="A36" s="4"/>
      <c r="B36" s="254"/>
      <c r="C36" s="236"/>
      <c r="D36" s="239"/>
      <c r="E36" s="238"/>
      <c r="F36" s="245"/>
      <c r="G36" s="246"/>
      <c r="H36" s="247"/>
      <c r="I36" s="239"/>
      <c r="J36" s="282"/>
      <c r="K36" s="249"/>
      <c r="L36" s="238"/>
      <c r="M36" s="78">
        <f t="shared" si="0"/>
        <v>0</v>
      </c>
      <c r="O36" s="140"/>
      <c r="P36" s="232"/>
      <c r="Q36" s="233"/>
      <c r="R36" s="234"/>
      <c r="S36" s="235"/>
    </row>
    <row r="37" spans="1:19" s="136" customFormat="1" x14ac:dyDescent="0.25">
      <c r="A37" s="4"/>
      <c r="B37" s="254"/>
      <c r="C37" s="236"/>
      <c r="D37" s="239"/>
      <c r="E37" s="238"/>
      <c r="F37" s="245"/>
      <c r="G37" s="246"/>
      <c r="H37" s="247"/>
      <c r="I37" s="239"/>
      <c r="J37" s="282"/>
      <c r="K37" s="249"/>
      <c r="L37" s="238"/>
      <c r="M37" s="78">
        <f t="shared" si="0"/>
        <v>0</v>
      </c>
      <c r="O37" s="140"/>
      <c r="P37" s="232"/>
      <c r="Q37" s="233"/>
      <c r="R37" s="234"/>
      <c r="S37" s="235"/>
    </row>
    <row r="38" spans="1:19" s="136" customFormat="1" x14ac:dyDescent="0.25">
      <c r="A38" s="4"/>
      <c r="B38" s="254"/>
      <c r="C38" s="236"/>
      <c r="D38" s="239"/>
      <c r="E38" s="238"/>
      <c r="F38" s="245"/>
      <c r="G38" s="246"/>
      <c r="H38" s="247"/>
      <c r="I38" s="239"/>
      <c r="J38" s="282"/>
      <c r="K38" s="249"/>
      <c r="L38" s="238"/>
      <c r="M38" s="78">
        <f t="shared" si="0"/>
        <v>0</v>
      </c>
      <c r="O38" s="140"/>
      <c r="P38" s="232"/>
      <c r="Q38" s="233"/>
      <c r="R38" s="234"/>
      <c r="S38" s="235"/>
    </row>
    <row r="39" spans="1:19" s="136" customFormat="1" x14ac:dyDescent="0.25">
      <c r="A39" s="4"/>
      <c r="B39" s="254"/>
      <c r="C39" s="236"/>
      <c r="D39" s="239"/>
      <c r="E39" s="238"/>
      <c r="F39" s="245"/>
      <c r="G39" s="246"/>
      <c r="H39" s="247"/>
      <c r="I39" s="239"/>
      <c r="J39" s="282"/>
      <c r="K39" s="249"/>
      <c r="L39" s="238"/>
      <c r="M39" s="78">
        <f t="shared" si="0"/>
        <v>0</v>
      </c>
      <c r="O39" s="140"/>
      <c r="P39" s="232"/>
      <c r="Q39" s="233"/>
      <c r="R39" s="234"/>
      <c r="S39" s="235"/>
    </row>
    <row r="40" spans="1:19" s="136" customFormat="1" x14ac:dyDescent="0.25">
      <c r="A40" s="4"/>
      <c r="B40" s="254"/>
      <c r="C40" s="236"/>
      <c r="D40" s="239"/>
      <c r="E40" s="238"/>
      <c r="F40" s="245"/>
      <c r="G40" s="246"/>
      <c r="H40" s="247"/>
      <c r="I40" s="239"/>
      <c r="J40" s="282"/>
      <c r="K40" s="249"/>
      <c r="L40" s="238"/>
      <c r="M40" s="78">
        <f t="shared" si="0"/>
        <v>0</v>
      </c>
      <c r="O40" s="140"/>
      <c r="P40" s="232"/>
      <c r="Q40" s="233"/>
      <c r="R40" s="234"/>
      <c r="S40" s="235"/>
    </row>
    <row r="41" spans="1:19" s="136" customFormat="1" x14ac:dyDescent="0.25">
      <c r="A41" s="4"/>
      <c r="B41" s="254"/>
      <c r="C41" s="236"/>
      <c r="D41" s="239"/>
      <c r="E41" s="238"/>
      <c r="F41" s="245"/>
      <c r="G41" s="246"/>
      <c r="H41" s="247"/>
      <c r="I41" s="239"/>
      <c r="J41" s="282"/>
      <c r="K41" s="249"/>
      <c r="L41" s="238"/>
      <c r="M41" s="78">
        <f t="shared" si="0"/>
        <v>0</v>
      </c>
      <c r="O41" s="140"/>
      <c r="P41" s="232"/>
      <c r="Q41" s="233"/>
      <c r="R41" s="234"/>
      <c r="S41" s="235"/>
    </row>
    <row r="42" spans="1:19" s="136" customFormat="1" x14ac:dyDescent="0.25">
      <c r="A42" s="4"/>
      <c r="B42" s="254"/>
      <c r="C42" s="236"/>
      <c r="D42" s="239"/>
      <c r="E42" s="238"/>
      <c r="F42" s="245"/>
      <c r="G42" s="246"/>
      <c r="H42" s="247"/>
      <c r="I42" s="239"/>
      <c r="J42" s="282"/>
      <c r="K42" s="249"/>
      <c r="L42" s="238"/>
      <c r="M42" s="78">
        <f t="shared" si="0"/>
        <v>0</v>
      </c>
      <c r="O42" s="140"/>
      <c r="P42" s="232"/>
      <c r="Q42" s="233"/>
      <c r="R42" s="234"/>
      <c r="S42" s="235"/>
    </row>
    <row r="43" spans="1:19" s="136" customFormat="1" x14ac:dyDescent="0.25">
      <c r="A43" s="4"/>
      <c r="B43" s="254"/>
      <c r="C43" s="236"/>
      <c r="D43" s="239"/>
      <c r="E43" s="238"/>
      <c r="F43" s="245"/>
      <c r="G43" s="246"/>
      <c r="H43" s="247"/>
      <c r="I43" s="239"/>
      <c r="J43" s="282"/>
      <c r="K43" s="249"/>
      <c r="L43" s="238"/>
      <c r="M43" s="78">
        <f t="shared" si="0"/>
        <v>0</v>
      </c>
      <c r="O43" s="140"/>
      <c r="P43" s="232"/>
      <c r="Q43" s="233"/>
      <c r="R43" s="234"/>
      <c r="S43" s="235"/>
    </row>
    <row r="44" spans="1:19" s="136" customFormat="1" x14ac:dyDescent="0.25">
      <c r="A44" s="4"/>
      <c r="B44" s="254"/>
      <c r="C44" s="236"/>
      <c r="D44" s="239"/>
      <c r="E44" s="238"/>
      <c r="F44" s="245"/>
      <c r="G44" s="246"/>
      <c r="H44" s="247"/>
      <c r="I44" s="239"/>
      <c r="J44" s="282"/>
      <c r="K44" s="249"/>
      <c r="L44" s="238"/>
      <c r="M44" s="78">
        <f t="shared" si="0"/>
        <v>0</v>
      </c>
      <c r="O44" s="140"/>
      <c r="P44" s="232"/>
      <c r="Q44" s="233"/>
      <c r="R44" s="234"/>
      <c r="S44" s="235"/>
    </row>
    <row r="45" spans="1:19" s="136" customFormat="1" x14ac:dyDescent="0.25">
      <c r="A45" s="4"/>
      <c r="B45" s="254"/>
      <c r="C45" s="236"/>
      <c r="D45" s="239"/>
      <c r="E45" s="238"/>
      <c r="F45" s="245"/>
      <c r="G45" s="246"/>
      <c r="H45" s="247"/>
      <c r="I45" s="239"/>
      <c r="J45" s="282"/>
      <c r="K45" s="249"/>
      <c r="L45" s="238"/>
      <c r="M45" s="78">
        <f t="shared" si="0"/>
        <v>0</v>
      </c>
      <c r="O45" s="140"/>
      <c r="P45" s="232"/>
      <c r="Q45" s="233"/>
      <c r="R45" s="234"/>
      <c r="S45" s="235"/>
    </row>
    <row r="46" spans="1:19" s="136" customFormat="1" x14ac:dyDescent="0.25">
      <c r="A46" s="4"/>
      <c r="B46" s="254"/>
      <c r="C46" s="236"/>
      <c r="D46" s="239"/>
      <c r="E46" s="238"/>
      <c r="F46" s="245"/>
      <c r="G46" s="246"/>
      <c r="H46" s="247"/>
      <c r="I46" s="239"/>
      <c r="J46" s="282"/>
      <c r="K46" s="249"/>
      <c r="L46" s="238"/>
      <c r="M46" s="78">
        <f t="shared" si="0"/>
        <v>0</v>
      </c>
      <c r="O46" s="140"/>
      <c r="P46" s="232"/>
      <c r="Q46" s="233"/>
      <c r="R46" s="234"/>
      <c r="S46" s="235"/>
    </row>
    <row r="47" spans="1:19" s="136" customFormat="1" x14ac:dyDescent="0.25">
      <c r="A47" s="4"/>
      <c r="B47" s="254"/>
      <c r="C47" s="236"/>
      <c r="D47" s="239"/>
      <c r="E47" s="238"/>
      <c r="F47" s="245"/>
      <c r="G47" s="246"/>
      <c r="H47" s="247"/>
      <c r="I47" s="239"/>
      <c r="J47" s="282"/>
      <c r="K47" s="249"/>
      <c r="L47" s="238"/>
      <c r="M47" s="78">
        <f t="shared" si="0"/>
        <v>0</v>
      </c>
      <c r="O47" s="140"/>
      <c r="P47" s="232"/>
      <c r="Q47" s="233"/>
      <c r="R47" s="234"/>
      <c r="S47" s="235"/>
    </row>
    <row r="48" spans="1:19" s="136" customFormat="1" x14ac:dyDescent="0.25">
      <c r="A48" s="4"/>
      <c r="B48" s="254"/>
      <c r="C48" s="236"/>
      <c r="D48" s="239"/>
      <c r="E48" s="238"/>
      <c r="F48" s="245"/>
      <c r="G48" s="246"/>
      <c r="H48" s="247"/>
      <c r="I48" s="239"/>
      <c r="J48" s="282"/>
      <c r="K48" s="249"/>
      <c r="L48" s="238"/>
      <c r="M48" s="78">
        <f t="shared" si="0"/>
        <v>0</v>
      </c>
      <c r="O48" s="140"/>
      <c r="P48" s="232"/>
      <c r="Q48" s="233"/>
      <c r="R48" s="234"/>
      <c r="S48" s="235"/>
    </row>
    <row r="49" spans="1:19" s="136" customFormat="1" x14ac:dyDescent="0.25">
      <c r="A49" s="4"/>
      <c r="B49" s="254"/>
      <c r="C49" s="236"/>
      <c r="D49" s="239"/>
      <c r="E49" s="238"/>
      <c r="F49" s="245"/>
      <c r="G49" s="246"/>
      <c r="H49" s="247"/>
      <c r="I49" s="239"/>
      <c r="J49" s="282"/>
      <c r="K49" s="249"/>
      <c r="L49" s="238"/>
      <c r="M49" s="78">
        <f t="shared" si="0"/>
        <v>0</v>
      </c>
      <c r="O49" s="140"/>
      <c r="P49" s="232"/>
      <c r="Q49" s="233"/>
      <c r="R49" s="234"/>
      <c r="S49" s="235"/>
    </row>
    <row r="50" spans="1:19" s="136" customFormat="1" x14ac:dyDescent="0.25">
      <c r="A50" s="4"/>
      <c r="B50" s="254"/>
      <c r="C50" s="236"/>
      <c r="D50" s="239"/>
      <c r="E50" s="238"/>
      <c r="F50" s="245"/>
      <c r="G50" s="246"/>
      <c r="H50" s="247"/>
      <c r="I50" s="239"/>
      <c r="J50" s="282"/>
      <c r="K50" s="249"/>
      <c r="L50" s="238"/>
      <c r="M50" s="78">
        <f t="shared" si="0"/>
        <v>0</v>
      </c>
      <c r="O50" s="140"/>
      <c r="P50" s="232"/>
      <c r="Q50" s="233"/>
      <c r="R50" s="234"/>
      <c r="S50" s="235"/>
    </row>
    <row r="51" spans="1:19" s="136" customFormat="1" x14ac:dyDescent="0.25">
      <c r="A51" s="4"/>
      <c r="B51" s="254"/>
      <c r="C51" s="236"/>
      <c r="D51" s="239"/>
      <c r="E51" s="238"/>
      <c r="F51" s="245"/>
      <c r="G51" s="246"/>
      <c r="H51" s="247"/>
      <c r="I51" s="239"/>
      <c r="J51" s="282"/>
      <c r="K51" s="249"/>
      <c r="L51" s="238"/>
      <c r="M51" s="78">
        <f t="shared" si="0"/>
        <v>0</v>
      </c>
      <c r="O51" s="140"/>
      <c r="P51" s="232"/>
      <c r="Q51" s="233"/>
      <c r="R51" s="234"/>
      <c r="S51" s="235"/>
    </row>
    <row r="52" spans="1:19" s="136" customFormat="1" x14ac:dyDescent="0.25">
      <c r="A52" s="4"/>
      <c r="B52" s="254"/>
      <c r="C52" s="236"/>
      <c r="D52" s="239"/>
      <c r="E52" s="238"/>
      <c r="F52" s="245"/>
      <c r="G52" s="246"/>
      <c r="H52" s="247"/>
      <c r="I52" s="239"/>
      <c r="J52" s="282"/>
      <c r="K52" s="249"/>
      <c r="L52" s="238"/>
      <c r="M52" s="78">
        <f t="shared" si="0"/>
        <v>0</v>
      </c>
      <c r="O52" s="140"/>
      <c r="P52" s="232"/>
      <c r="Q52" s="233"/>
      <c r="R52" s="234"/>
      <c r="S52" s="235"/>
    </row>
    <row r="53" spans="1:19" s="136" customFormat="1" x14ac:dyDescent="0.25">
      <c r="A53" s="4"/>
      <c r="B53" s="254"/>
      <c r="C53" s="236"/>
      <c r="D53" s="239"/>
      <c r="E53" s="238"/>
      <c r="F53" s="245"/>
      <c r="G53" s="246"/>
      <c r="H53" s="247"/>
      <c r="I53" s="239"/>
      <c r="J53" s="282"/>
      <c r="K53" s="249"/>
      <c r="L53" s="238"/>
      <c r="M53" s="78">
        <f t="shared" si="0"/>
        <v>0</v>
      </c>
      <c r="O53" s="140"/>
      <c r="P53" s="232"/>
      <c r="Q53" s="233"/>
      <c r="R53" s="234"/>
      <c r="S53" s="235"/>
    </row>
    <row r="54" spans="1:19" s="136" customFormat="1" x14ac:dyDescent="0.25">
      <c r="A54" s="4"/>
      <c r="B54" s="254"/>
      <c r="C54" s="236"/>
      <c r="D54" s="239"/>
      <c r="E54" s="238"/>
      <c r="F54" s="245"/>
      <c r="G54" s="246"/>
      <c r="H54" s="247"/>
      <c r="I54" s="239"/>
      <c r="J54" s="282"/>
      <c r="K54" s="249"/>
      <c r="L54" s="238"/>
      <c r="M54" s="78">
        <f t="shared" si="0"/>
        <v>0</v>
      </c>
      <c r="O54" s="140"/>
      <c r="P54" s="232"/>
      <c r="Q54" s="233"/>
      <c r="R54" s="234"/>
      <c r="S54" s="235"/>
    </row>
    <row r="55" spans="1:19" s="136" customFormat="1" x14ac:dyDescent="0.25">
      <c r="A55" s="4"/>
      <c r="B55" s="254"/>
      <c r="C55" s="236"/>
      <c r="D55" s="239"/>
      <c r="E55" s="238"/>
      <c r="F55" s="245"/>
      <c r="G55" s="246"/>
      <c r="H55" s="247"/>
      <c r="I55" s="239"/>
      <c r="J55" s="282"/>
      <c r="K55" s="249"/>
      <c r="L55" s="238"/>
      <c r="M55" s="78">
        <f t="shared" si="0"/>
        <v>0</v>
      </c>
      <c r="O55" s="140"/>
      <c r="P55" s="232"/>
      <c r="Q55" s="233"/>
      <c r="R55" s="234"/>
      <c r="S55" s="235"/>
    </row>
    <row r="56" spans="1:19" s="136" customFormat="1" x14ac:dyDescent="0.25">
      <c r="A56" s="4"/>
      <c r="B56" s="254"/>
      <c r="C56" s="236"/>
      <c r="D56" s="239"/>
      <c r="E56" s="238"/>
      <c r="F56" s="245"/>
      <c r="G56" s="246"/>
      <c r="H56" s="247"/>
      <c r="I56" s="239"/>
      <c r="J56" s="282"/>
      <c r="K56" s="249"/>
      <c r="L56" s="238"/>
      <c r="M56" s="78">
        <f t="shared" si="0"/>
        <v>0</v>
      </c>
      <c r="O56" s="140"/>
      <c r="P56" s="232"/>
      <c r="Q56" s="233"/>
      <c r="R56" s="234"/>
      <c r="S56" s="235"/>
    </row>
    <row r="57" spans="1:19" s="136" customFormat="1" x14ac:dyDescent="0.25">
      <c r="A57" s="4"/>
      <c r="B57" s="254"/>
      <c r="C57" s="236"/>
      <c r="D57" s="239"/>
      <c r="E57" s="238"/>
      <c r="F57" s="245"/>
      <c r="G57" s="246"/>
      <c r="H57" s="247"/>
      <c r="I57" s="239"/>
      <c r="J57" s="282"/>
      <c r="K57" s="249"/>
      <c r="L57" s="238"/>
      <c r="M57" s="78">
        <f t="shared" si="0"/>
        <v>0</v>
      </c>
      <c r="O57" s="140"/>
      <c r="P57" s="232"/>
      <c r="Q57" s="233"/>
      <c r="R57" s="234"/>
      <c r="S57" s="235"/>
    </row>
    <row r="58" spans="1:19" x14ac:dyDescent="0.25">
      <c r="A58" s="4"/>
      <c r="B58" s="254"/>
      <c r="C58" s="236"/>
      <c r="D58" s="239"/>
      <c r="E58" s="238"/>
      <c r="F58" s="245"/>
      <c r="G58" s="246"/>
      <c r="H58" s="247"/>
      <c r="I58" s="239"/>
      <c r="J58" s="282"/>
      <c r="K58" s="249"/>
      <c r="L58" s="238"/>
      <c r="M58" s="78">
        <f t="shared" si="0"/>
        <v>0</v>
      </c>
      <c r="N58" s="136"/>
      <c r="O58" s="140"/>
      <c r="P58" s="232"/>
      <c r="Q58" s="233"/>
      <c r="S58" s="228"/>
    </row>
    <row r="59" spans="1:19" x14ac:dyDescent="0.25">
      <c r="A59" s="4"/>
      <c r="B59" s="254"/>
      <c r="C59" s="3"/>
      <c r="D59" s="240"/>
      <c r="E59" s="78"/>
      <c r="F59" s="250"/>
      <c r="G59" s="251"/>
      <c r="H59" s="252"/>
      <c r="I59" s="240"/>
      <c r="J59" s="282"/>
      <c r="K59" s="253"/>
      <c r="L59" s="238"/>
      <c r="M59" s="78">
        <f t="shared" si="0"/>
        <v>0</v>
      </c>
      <c r="N59" s="136"/>
      <c r="P59" s="224"/>
      <c r="Q59" s="227"/>
      <c r="S59" s="228"/>
    </row>
    <row r="60" spans="1:19" x14ac:dyDescent="0.25">
      <c r="A60" s="4"/>
      <c r="B60" s="254"/>
      <c r="C60" s="3"/>
      <c r="D60" s="240"/>
      <c r="E60" s="78"/>
      <c r="F60" s="250"/>
      <c r="G60" s="251"/>
      <c r="H60" s="252"/>
      <c r="I60" s="240"/>
      <c r="J60" s="282"/>
      <c r="K60" s="253"/>
      <c r="L60" s="238"/>
      <c r="M60" s="78">
        <f t="shared" si="0"/>
        <v>0</v>
      </c>
      <c r="N60" s="136"/>
      <c r="P60" s="224"/>
      <c r="Q60" s="227"/>
      <c r="S60" s="228"/>
    </row>
    <row r="61" spans="1:19" x14ac:dyDescent="0.25">
      <c r="A61" s="4"/>
      <c r="B61" s="254"/>
      <c r="C61" s="3"/>
      <c r="D61" s="240"/>
      <c r="E61" s="78"/>
      <c r="F61" s="250"/>
      <c r="G61" s="251"/>
      <c r="H61" s="252"/>
      <c r="I61" s="240"/>
      <c r="J61" s="282"/>
      <c r="K61" s="253"/>
      <c r="L61" s="238"/>
      <c r="M61" s="78">
        <f t="shared" si="0"/>
        <v>0</v>
      </c>
      <c r="N61" s="136"/>
      <c r="P61" s="224"/>
      <c r="Q61" s="227"/>
      <c r="S61" s="228"/>
    </row>
    <row r="62" spans="1:19" x14ac:dyDescent="0.25">
      <c r="A62" s="4"/>
      <c r="B62" s="254"/>
      <c r="C62" s="3"/>
      <c r="D62" s="240"/>
      <c r="E62" s="78"/>
      <c r="F62" s="250"/>
      <c r="G62" s="251"/>
      <c r="H62" s="252"/>
      <c r="I62" s="240"/>
      <c r="J62" s="282"/>
      <c r="K62" s="253"/>
      <c r="L62" s="238"/>
      <c r="M62" s="78">
        <f t="shared" si="0"/>
        <v>0</v>
      </c>
      <c r="N62" s="136"/>
      <c r="P62" s="224"/>
      <c r="Q62" s="227"/>
      <c r="S62" s="228"/>
    </row>
    <row r="63" spans="1:19" x14ac:dyDescent="0.25">
      <c r="A63" s="4"/>
      <c r="B63" s="254"/>
      <c r="C63" s="3"/>
      <c r="D63" s="240"/>
      <c r="E63" s="78"/>
      <c r="F63" s="250"/>
      <c r="G63" s="251"/>
      <c r="H63" s="252"/>
      <c r="I63" s="240"/>
      <c r="J63" s="282"/>
      <c r="K63" s="253"/>
      <c r="L63" s="238"/>
      <c r="M63" s="78">
        <f t="shared" si="0"/>
        <v>0</v>
      </c>
      <c r="N63" s="136"/>
      <c r="P63" s="224"/>
      <c r="Q63" s="227"/>
      <c r="S63" s="228"/>
    </row>
    <row r="64" spans="1:19" x14ac:dyDescent="0.25">
      <c r="A64" s="4"/>
      <c r="B64" s="254"/>
      <c r="C64" s="3"/>
      <c r="D64" s="240"/>
      <c r="E64" s="78"/>
      <c r="F64" s="250"/>
      <c r="G64" s="251"/>
      <c r="H64" s="252"/>
      <c r="I64" s="240"/>
      <c r="J64" s="282"/>
      <c r="K64" s="253"/>
      <c r="L64" s="238"/>
      <c r="M64" s="78">
        <f t="shared" si="0"/>
        <v>0</v>
      </c>
      <c r="N64" s="136"/>
      <c r="P64" s="224"/>
      <c r="Q64" s="227"/>
      <c r="S64" s="228"/>
    </row>
    <row r="65" spans="1:19" x14ac:dyDescent="0.25">
      <c r="A65" s="4"/>
      <c r="B65" s="254"/>
      <c r="C65" s="3"/>
      <c r="D65" s="46"/>
      <c r="E65" s="75"/>
      <c r="F65" s="17"/>
      <c r="G65" s="18"/>
      <c r="H65" s="58"/>
      <c r="I65" s="46"/>
      <c r="J65" s="282"/>
      <c r="K65" s="77"/>
      <c r="L65" s="238"/>
      <c r="M65" s="78">
        <f t="shared" si="0"/>
        <v>0</v>
      </c>
      <c r="N65" s="136"/>
      <c r="P65" s="224"/>
      <c r="Q65" s="227"/>
      <c r="S65" s="228"/>
    </row>
    <row r="66" spans="1:19" x14ac:dyDescent="0.25">
      <c r="A66" s="4"/>
      <c r="B66" s="254"/>
      <c r="C66" s="3"/>
      <c r="D66" s="46"/>
      <c r="E66" s="75"/>
      <c r="F66" s="17"/>
      <c r="G66" s="18"/>
      <c r="H66" s="58"/>
      <c r="I66" s="46"/>
      <c r="J66" s="282"/>
      <c r="K66" s="77"/>
      <c r="L66" s="238"/>
      <c r="M66" s="78">
        <f t="shared" si="0"/>
        <v>0</v>
      </c>
      <c r="N66" s="136"/>
      <c r="P66" s="224"/>
      <c r="Q66" s="227"/>
      <c r="S66" s="228"/>
    </row>
    <row r="67" spans="1:19" x14ac:dyDescent="0.25">
      <c r="A67" s="4"/>
      <c r="B67" s="254"/>
      <c r="C67" s="3"/>
      <c r="D67" s="46"/>
      <c r="E67" s="75"/>
      <c r="F67" s="17"/>
      <c r="G67" s="18"/>
      <c r="H67" s="58"/>
      <c r="I67" s="46"/>
      <c r="J67" s="282"/>
      <c r="K67" s="77"/>
      <c r="L67" s="238"/>
      <c r="M67" s="78">
        <f t="shared" si="0"/>
        <v>0</v>
      </c>
      <c r="N67" s="136"/>
      <c r="P67" s="224"/>
      <c r="Q67" s="227"/>
      <c r="S67" s="228"/>
    </row>
    <row r="68" spans="1:19" x14ac:dyDescent="0.25">
      <c r="A68" s="4"/>
      <c r="B68" s="254"/>
      <c r="C68" s="3"/>
      <c r="D68" s="46"/>
      <c r="E68" s="75"/>
      <c r="F68" s="17"/>
      <c r="G68" s="18"/>
      <c r="H68" s="58"/>
      <c r="I68" s="46"/>
      <c r="J68" s="282"/>
      <c r="K68" s="77"/>
      <c r="L68" s="238"/>
      <c r="M68" s="78">
        <f t="shared" si="0"/>
        <v>0</v>
      </c>
      <c r="N68" s="136"/>
      <c r="P68" s="224"/>
      <c r="Q68" s="227"/>
      <c r="S68" s="228"/>
    </row>
    <row r="69" spans="1:19" x14ac:dyDescent="0.25">
      <c r="A69" s="4"/>
      <c r="B69" s="254"/>
      <c r="C69" s="3"/>
      <c r="D69" s="46"/>
      <c r="E69" s="75"/>
      <c r="F69" s="17"/>
      <c r="G69" s="18"/>
      <c r="H69" s="58"/>
      <c r="I69" s="46"/>
      <c r="J69" s="282"/>
      <c r="K69" s="77"/>
      <c r="L69" s="238"/>
      <c r="M69" s="78">
        <f t="shared" si="0"/>
        <v>0</v>
      </c>
      <c r="N69" s="136"/>
      <c r="P69" s="224"/>
      <c r="Q69" s="227"/>
      <c r="S69" s="228"/>
    </row>
    <row r="70" spans="1:19" x14ac:dyDescent="0.25">
      <c r="A70" s="4"/>
      <c r="B70" s="254"/>
      <c r="C70" s="3"/>
      <c r="D70" s="46"/>
      <c r="E70" s="75"/>
      <c r="F70" s="17"/>
      <c r="G70" s="18"/>
      <c r="H70" s="58"/>
      <c r="I70" s="46"/>
      <c r="J70" s="282"/>
      <c r="K70" s="77"/>
      <c r="L70" s="238"/>
      <c r="M70" s="78">
        <f t="shared" si="0"/>
        <v>0</v>
      </c>
      <c r="N70" s="136"/>
      <c r="P70" s="224"/>
      <c r="Q70" s="227"/>
      <c r="S70" s="228"/>
    </row>
    <row r="71" spans="1:19" x14ac:dyDescent="0.25">
      <c r="A71" s="4"/>
      <c r="B71" s="254"/>
      <c r="C71" s="3"/>
      <c r="D71" s="46"/>
      <c r="E71" s="75"/>
      <c r="F71" s="17"/>
      <c r="G71" s="18"/>
      <c r="H71" s="58"/>
      <c r="I71" s="46"/>
      <c r="J71" s="282"/>
      <c r="K71" s="77"/>
      <c r="L71" s="238"/>
      <c r="M71" s="78">
        <f t="shared" si="0"/>
        <v>0</v>
      </c>
      <c r="N71" s="136"/>
      <c r="P71" s="224"/>
      <c r="Q71" s="227"/>
      <c r="S71" s="228"/>
    </row>
    <row r="72" spans="1:19" x14ac:dyDescent="0.25">
      <c r="A72" s="4"/>
      <c r="B72" s="254"/>
      <c r="C72" s="3"/>
      <c r="D72" s="46"/>
      <c r="E72" s="75"/>
      <c r="F72" s="17"/>
      <c r="G72" s="18"/>
      <c r="H72" s="58"/>
      <c r="I72" s="46"/>
      <c r="J72" s="282"/>
      <c r="K72" s="77"/>
      <c r="L72" s="238"/>
      <c r="M72" s="78">
        <f>Kosten</f>
        <v>0</v>
      </c>
      <c r="N72" s="136"/>
      <c r="P72" s="224"/>
      <c r="Q72" s="227"/>
      <c r="S72" s="228"/>
    </row>
    <row r="73" spans="1:19" x14ac:dyDescent="0.25">
      <c r="A73" s="4"/>
      <c r="B73" s="254"/>
      <c r="C73" s="3"/>
      <c r="D73" s="46"/>
      <c r="E73" s="75"/>
      <c r="F73" s="17"/>
      <c r="G73" s="18"/>
      <c r="H73" s="58"/>
      <c r="I73" s="46"/>
      <c r="J73" s="282"/>
      <c r="K73" s="77"/>
      <c r="L73" s="238"/>
      <c r="M73" s="78">
        <f>Kosten</f>
        <v>0</v>
      </c>
      <c r="N73" s="136"/>
      <c r="P73" s="224"/>
      <c r="Q73" s="227"/>
      <c r="S73" s="228"/>
    </row>
    <row r="74" spans="1:19" x14ac:dyDescent="0.25">
      <c r="A74" s="4"/>
      <c r="B74" s="254"/>
      <c r="C74" s="3"/>
      <c r="D74" s="46"/>
      <c r="E74" s="75"/>
      <c r="F74" s="17"/>
      <c r="G74" s="18"/>
      <c r="H74" s="58"/>
      <c r="I74" s="46"/>
      <c r="J74" s="282"/>
      <c r="K74" s="77"/>
      <c r="L74" s="238"/>
      <c r="M74" s="78">
        <f>Kosten</f>
        <v>0</v>
      </c>
      <c r="N74" s="136"/>
      <c r="P74" s="224"/>
      <c r="Q74" s="227"/>
      <c r="S74" s="228"/>
    </row>
    <row r="75" spans="1:19" x14ac:dyDescent="0.25">
      <c r="A75" s="4"/>
      <c r="B75" s="254"/>
      <c r="C75" s="3"/>
      <c r="D75" s="46"/>
      <c r="E75" s="75"/>
      <c r="F75" s="17"/>
      <c r="G75" s="18"/>
      <c r="H75" s="58"/>
      <c r="I75" s="46"/>
      <c r="J75" s="282"/>
      <c r="K75" s="77"/>
      <c r="L75" s="238"/>
      <c r="M75" s="78">
        <f>Kosten</f>
        <v>0</v>
      </c>
      <c r="N75" s="136"/>
      <c r="P75" s="224"/>
      <c r="Q75" s="227"/>
      <c r="S75" s="228"/>
    </row>
    <row r="76" spans="1:19" x14ac:dyDescent="0.25">
      <c r="A76" s="4"/>
      <c r="B76" s="254"/>
      <c r="C76" s="3"/>
      <c r="D76" s="46"/>
      <c r="E76" s="75"/>
      <c r="F76" s="17"/>
      <c r="G76" s="18"/>
      <c r="H76" s="58"/>
      <c r="I76" s="46"/>
      <c r="J76" s="282"/>
      <c r="K76" s="77"/>
      <c r="L76" s="238"/>
      <c r="M76" s="78">
        <f>Kosten</f>
        <v>0</v>
      </c>
      <c r="N76" s="136"/>
      <c r="P76" s="224"/>
      <c r="Q76" s="227"/>
      <c r="S76" s="228"/>
    </row>
    <row r="77" spans="1:19" x14ac:dyDescent="0.25">
      <c r="A77" s="4"/>
      <c r="B77" s="254"/>
      <c r="C77" s="3"/>
      <c r="D77" s="46"/>
      <c r="E77" s="75"/>
      <c r="F77" s="17"/>
      <c r="G77" s="18"/>
      <c r="H77" s="58"/>
      <c r="I77" s="46"/>
      <c r="J77" s="282"/>
      <c r="K77" s="77"/>
      <c r="L77" s="238"/>
      <c r="M77" s="78">
        <f>Kosten</f>
        <v>0</v>
      </c>
      <c r="N77" s="136"/>
      <c r="P77" s="224"/>
      <c r="Q77" s="227"/>
      <c r="S77" s="228"/>
    </row>
    <row r="78" spans="1:19" x14ac:dyDescent="0.25">
      <c r="A78" s="4"/>
      <c r="B78" s="254"/>
      <c r="C78" s="3"/>
      <c r="D78" s="46"/>
      <c r="E78" s="75"/>
      <c r="F78" s="17"/>
      <c r="G78" s="18"/>
      <c r="H78" s="58"/>
      <c r="I78" s="46"/>
      <c r="J78" s="282"/>
      <c r="K78" s="77"/>
      <c r="L78" s="238"/>
      <c r="M78" s="78">
        <f>Kosten</f>
        <v>0</v>
      </c>
      <c r="N78" s="136"/>
      <c r="P78" s="224"/>
      <c r="Q78" s="227"/>
      <c r="S78" s="228"/>
    </row>
    <row r="79" spans="1:19" x14ac:dyDescent="0.25">
      <c r="A79" s="4"/>
      <c r="B79" s="254"/>
      <c r="C79" s="3"/>
      <c r="D79" s="46"/>
      <c r="E79" s="75"/>
      <c r="F79" s="17"/>
      <c r="G79" s="18"/>
      <c r="H79" s="58"/>
      <c r="I79" s="46"/>
      <c r="J79" s="282"/>
      <c r="K79" s="77"/>
      <c r="L79" s="238"/>
      <c r="M79" s="78">
        <f>Kosten</f>
        <v>0</v>
      </c>
      <c r="N79" s="136"/>
      <c r="P79" s="224"/>
      <c r="Q79" s="227"/>
      <c r="S79" s="228"/>
    </row>
    <row r="80" spans="1:19" x14ac:dyDescent="0.25">
      <c r="A80" s="4"/>
      <c r="B80" s="254"/>
      <c r="C80" s="3"/>
      <c r="D80" s="46"/>
      <c r="E80" s="75"/>
      <c r="F80" s="17"/>
      <c r="G80" s="18"/>
      <c r="H80" s="58"/>
      <c r="I80" s="46"/>
      <c r="J80" s="282"/>
      <c r="K80" s="77"/>
      <c r="L80" s="238"/>
      <c r="M80" s="78">
        <f>Kosten</f>
        <v>0</v>
      </c>
      <c r="N80" s="136"/>
      <c r="P80" s="224"/>
      <c r="Q80" s="227"/>
      <c r="S80" s="228"/>
    </row>
    <row r="81" spans="1:19" x14ac:dyDescent="0.25">
      <c r="A81" s="4"/>
      <c r="B81" s="254"/>
      <c r="C81" s="3"/>
      <c r="D81" s="46"/>
      <c r="E81" s="75"/>
      <c r="F81" s="17"/>
      <c r="G81" s="18"/>
      <c r="H81" s="58"/>
      <c r="I81" s="46"/>
      <c r="J81" s="282"/>
      <c r="K81" s="77"/>
      <c r="L81" s="238"/>
      <c r="M81" s="78">
        <f>Kosten</f>
        <v>0</v>
      </c>
      <c r="N81" s="136"/>
      <c r="P81" s="224"/>
      <c r="Q81" s="227"/>
      <c r="S81" s="228"/>
    </row>
    <row r="82" spans="1:19" x14ac:dyDescent="0.25">
      <c r="A82" s="4"/>
      <c r="B82" s="254"/>
      <c r="C82" s="3"/>
      <c r="D82" s="46"/>
      <c r="E82" s="75"/>
      <c r="F82" s="17"/>
      <c r="G82" s="18"/>
      <c r="H82" s="58"/>
      <c r="I82" s="46"/>
      <c r="J82" s="282"/>
      <c r="K82" s="77"/>
      <c r="L82" s="238"/>
      <c r="M82" s="78">
        <f>Kosten</f>
        <v>0</v>
      </c>
      <c r="N82" s="136"/>
      <c r="P82" s="224"/>
      <c r="Q82" s="227"/>
      <c r="S82" s="228"/>
    </row>
    <row r="83" spans="1:19" x14ac:dyDescent="0.25">
      <c r="A83" s="4"/>
      <c r="B83" s="254"/>
      <c r="C83" s="3"/>
      <c r="D83" s="46"/>
      <c r="E83" s="75"/>
      <c r="F83" s="17"/>
      <c r="G83" s="18"/>
      <c r="H83" s="58"/>
      <c r="I83" s="46"/>
      <c r="J83" s="282"/>
      <c r="K83" s="77"/>
      <c r="L83" s="238"/>
      <c r="M83" s="78">
        <f>Kosten</f>
        <v>0</v>
      </c>
      <c r="N83" s="136"/>
      <c r="P83" s="224"/>
      <c r="Q83" s="227"/>
      <c r="S83" s="228"/>
    </row>
    <row r="84" spans="1:19" x14ac:dyDescent="0.25">
      <c r="A84" s="4"/>
      <c r="B84" s="254"/>
      <c r="C84" s="3"/>
      <c r="D84" s="46"/>
      <c r="E84" s="75"/>
      <c r="F84" s="17"/>
      <c r="G84" s="18"/>
      <c r="H84" s="58"/>
      <c r="I84" s="46"/>
      <c r="J84" s="282"/>
      <c r="K84" s="77"/>
      <c r="L84" s="238"/>
      <c r="M84" s="78">
        <f>Kosten</f>
        <v>0</v>
      </c>
      <c r="N84" s="136"/>
      <c r="P84" s="224"/>
      <c r="Q84" s="227"/>
      <c r="S84" s="228"/>
    </row>
    <row r="85" spans="1:19" x14ac:dyDescent="0.25">
      <c r="A85" s="4"/>
      <c r="B85" s="254"/>
      <c r="C85" s="3"/>
      <c r="D85" s="46"/>
      <c r="E85" s="75"/>
      <c r="F85" s="17"/>
      <c r="G85" s="18"/>
      <c r="H85" s="58"/>
      <c r="I85" s="46"/>
      <c r="J85" s="282"/>
      <c r="K85" s="77"/>
      <c r="L85" s="238"/>
      <c r="M85" s="78">
        <f>Kosten</f>
        <v>0</v>
      </c>
      <c r="N85" s="136"/>
      <c r="P85" s="224"/>
      <c r="Q85" s="227"/>
      <c r="S85" s="228"/>
    </row>
    <row r="86" spans="1:19" x14ac:dyDescent="0.25">
      <c r="A86" s="4"/>
      <c r="B86" s="254"/>
      <c r="C86" s="3"/>
      <c r="D86" s="46"/>
      <c r="E86" s="75"/>
      <c r="F86" s="17"/>
      <c r="G86" s="18"/>
      <c r="H86" s="58"/>
      <c r="I86" s="46"/>
      <c r="J86" s="282"/>
      <c r="K86" s="77"/>
      <c r="L86" s="238"/>
      <c r="M86" s="78">
        <f>Kosten</f>
        <v>0</v>
      </c>
      <c r="N86" s="136"/>
      <c r="P86" s="224"/>
      <c r="Q86" s="227"/>
      <c r="S86" s="228"/>
    </row>
    <row r="87" spans="1:19" x14ac:dyDescent="0.25">
      <c r="A87" s="4"/>
      <c r="B87" s="254"/>
      <c r="C87" s="3"/>
      <c r="D87" s="46"/>
      <c r="E87" s="75"/>
      <c r="F87" s="17"/>
      <c r="G87" s="18"/>
      <c r="H87" s="58"/>
      <c r="I87" s="46"/>
      <c r="J87" s="282"/>
      <c r="K87" s="77"/>
      <c r="L87" s="238"/>
      <c r="M87" s="78">
        <f>Kosten</f>
        <v>0</v>
      </c>
      <c r="N87" s="136"/>
      <c r="P87" s="224"/>
      <c r="Q87" s="227"/>
      <c r="S87" s="228"/>
    </row>
    <row r="88" spans="1:19" x14ac:dyDescent="0.25">
      <c r="A88" s="4"/>
      <c r="B88" s="254"/>
      <c r="C88" s="3"/>
      <c r="D88" s="46"/>
      <c r="E88" s="75"/>
      <c r="F88" s="17"/>
      <c r="G88" s="18"/>
      <c r="H88" s="58"/>
      <c r="I88" s="46"/>
      <c r="J88" s="282"/>
      <c r="K88" s="77"/>
      <c r="L88" s="238"/>
      <c r="M88" s="78">
        <f>Kosten</f>
        <v>0</v>
      </c>
      <c r="N88" s="136"/>
      <c r="P88" s="224"/>
      <c r="Q88" s="227"/>
      <c r="S88" s="228"/>
    </row>
    <row r="89" spans="1:19" x14ac:dyDescent="0.25">
      <c r="A89" s="4"/>
      <c r="B89" s="254"/>
      <c r="C89" s="3"/>
      <c r="D89" s="46"/>
      <c r="E89" s="75"/>
      <c r="F89" s="17"/>
      <c r="G89" s="18"/>
      <c r="H89" s="58"/>
      <c r="I89" s="46"/>
      <c r="J89" s="282"/>
      <c r="K89" s="77"/>
      <c r="L89" s="238"/>
      <c r="M89" s="78">
        <f>Kosten</f>
        <v>0</v>
      </c>
      <c r="N89" s="136"/>
      <c r="P89" s="224"/>
      <c r="Q89" s="227"/>
      <c r="S89" s="228"/>
    </row>
    <row r="90" spans="1:19" x14ac:dyDescent="0.25">
      <c r="A90" s="4"/>
      <c r="B90" s="254"/>
      <c r="C90" s="3"/>
      <c r="D90" s="46"/>
      <c r="E90" s="75"/>
      <c r="F90" s="17"/>
      <c r="G90" s="18"/>
      <c r="H90" s="58"/>
      <c r="I90" s="46"/>
      <c r="J90" s="282"/>
      <c r="K90" s="77"/>
      <c r="L90" s="238"/>
      <c r="M90" s="78">
        <f>Kosten</f>
        <v>0</v>
      </c>
      <c r="N90" s="136"/>
      <c r="P90" s="224"/>
      <c r="Q90" s="227"/>
      <c r="S90" s="228"/>
    </row>
    <row r="91" spans="1:19" x14ac:dyDescent="0.25">
      <c r="A91" s="4"/>
      <c r="B91" s="254"/>
      <c r="C91" s="3"/>
      <c r="D91" s="46"/>
      <c r="E91" s="75"/>
      <c r="F91" s="17"/>
      <c r="G91" s="18"/>
      <c r="H91" s="58"/>
      <c r="I91" s="46"/>
      <c r="J91" s="282"/>
      <c r="K91" s="77"/>
      <c r="L91" s="238"/>
      <c r="M91" s="78">
        <f>Kosten</f>
        <v>0</v>
      </c>
      <c r="N91" s="136"/>
      <c r="P91" s="224"/>
      <c r="Q91" s="227"/>
      <c r="S91" s="228"/>
    </row>
    <row r="92" spans="1:19" x14ac:dyDescent="0.25">
      <c r="A92" s="4"/>
      <c r="B92" s="254"/>
      <c r="C92" s="3"/>
      <c r="D92" s="46"/>
      <c r="E92" s="75"/>
      <c r="F92" s="17"/>
      <c r="G92" s="18"/>
      <c r="H92" s="58"/>
      <c r="I92" s="46"/>
      <c r="J92" s="282"/>
      <c r="K92" s="77"/>
      <c r="L92" s="238"/>
      <c r="M92" s="78">
        <f>Kosten</f>
        <v>0</v>
      </c>
      <c r="N92" s="136"/>
      <c r="P92" s="224"/>
      <c r="Q92" s="227"/>
      <c r="S92" s="228"/>
    </row>
    <row r="93" spans="1:19" x14ac:dyDescent="0.25">
      <c r="A93" s="4"/>
      <c r="B93" s="254"/>
      <c r="C93" s="3"/>
      <c r="D93" s="46"/>
      <c r="E93" s="75"/>
      <c r="F93" s="17"/>
      <c r="G93" s="18"/>
      <c r="H93" s="58"/>
      <c r="I93" s="46"/>
      <c r="J93" s="282"/>
      <c r="K93" s="77"/>
      <c r="L93" s="238"/>
      <c r="M93" s="78">
        <f>Kosten</f>
        <v>0</v>
      </c>
      <c r="N93" s="136"/>
      <c r="P93" s="224"/>
      <c r="Q93" s="227"/>
      <c r="S93" s="228"/>
    </row>
    <row r="94" spans="1:19" x14ac:dyDescent="0.25">
      <c r="A94" s="4"/>
      <c r="B94" s="254"/>
      <c r="C94" s="3"/>
      <c r="D94" s="46"/>
      <c r="E94" s="75"/>
      <c r="F94" s="17"/>
      <c r="G94" s="18"/>
      <c r="H94" s="58"/>
      <c r="I94" s="46"/>
      <c r="J94" s="282"/>
      <c r="K94" s="77"/>
      <c r="L94" s="238"/>
      <c r="M94" s="78">
        <f>Kosten</f>
        <v>0</v>
      </c>
      <c r="N94" s="136"/>
      <c r="P94" s="224"/>
      <c r="Q94" s="227"/>
      <c r="S94" s="228"/>
    </row>
    <row r="95" spans="1:19" x14ac:dyDescent="0.25">
      <c r="A95" s="4"/>
      <c r="B95" s="254"/>
      <c r="C95" s="3"/>
      <c r="D95" s="46"/>
      <c r="E95" s="75"/>
      <c r="F95" s="17"/>
      <c r="G95" s="18"/>
      <c r="H95" s="58"/>
      <c r="I95" s="46"/>
      <c r="J95" s="282"/>
      <c r="K95" s="77"/>
      <c r="L95" s="238"/>
      <c r="M95" s="78">
        <f>Kosten</f>
        <v>0</v>
      </c>
      <c r="N95" s="136"/>
      <c r="P95" s="224"/>
      <c r="Q95" s="227"/>
      <c r="S95" s="228"/>
    </row>
    <row r="96" spans="1:19" x14ac:dyDescent="0.25">
      <c r="A96" s="4"/>
      <c r="B96" s="254"/>
      <c r="C96" s="3"/>
      <c r="D96" s="46"/>
      <c r="E96" s="75"/>
      <c r="F96" s="17"/>
      <c r="G96" s="18"/>
      <c r="H96" s="58"/>
      <c r="I96" s="46"/>
      <c r="J96" s="282"/>
      <c r="K96" s="77"/>
      <c r="L96" s="238"/>
      <c r="M96" s="78">
        <f>Kosten</f>
        <v>0</v>
      </c>
      <c r="N96" s="136"/>
      <c r="P96" s="224"/>
      <c r="Q96" s="227"/>
      <c r="S96" s="228"/>
    </row>
    <row r="97" spans="1:19" x14ac:dyDescent="0.25">
      <c r="A97" s="4"/>
      <c r="B97" s="254"/>
      <c r="C97" s="3"/>
      <c r="D97" s="46"/>
      <c r="E97" s="75"/>
      <c r="F97" s="17"/>
      <c r="G97" s="18"/>
      <c r="H97" s="58"/>
      <c r="I97" s="46"/>
      <c r="J97" s="282"/>
      <c r="K97" s="77"/>
      <c r="L97" s="238"/>
      <c r="M97" s="78">
        <f>Kosten</f>
        <v>0</v>
      </c>
      <c r="N97" s="136"/>
      <c r="P97" s="224"/>
      <c r="Q97" s="227"/>
      <c r="S97" s="228"/>
    </row>
    <row r="98" spans="1:19" x14ac:dyDescent="0.25">
      <c r="A98" s="4"/>
      <c r="B98" s="254"/>
      <c r="C98" s="3"/>
      <c r="D98" s="46"/>
      <c r="E98" s="75"/>
      <c r="F98" s="17"/>
      <c r="G98" s="18"/>
      <c r="H98" s="58"/>
      <c r="I98" s="46"/>
      <c r="J98" s="282"/>
      <c r="K98" s="77"/>
      <c r="L98" s="238"/>
      <c r="M98" s="78">
        <f>Kosten</f>
        <v>0</v>
      </c>
      <c r="N98" s="136"/>
      <c r="P98" s="224"/>
      <c r="Q98" s="227"/>
      <c r="S98" s="228"/>
    </row>
    <row r="99" spans="1:19" x14ac:dyDescent="0.25">
      <c r="A99" s="4"/>
      <c r="B99" s="254"/>
      <c r="C99" s="3"/>
      <c r="D99" s="46"/>
      <c r="E99" s="75"/>
      <c r="F99" s="17"/>
      <c r="G99" s="18"/>
      <c r="H99" s="58"/>
      <c r="I99" s="46"/>
      <c r="J99" s="282"/>
      <c r="K99" s="77"/>
      <c r="L99" s="238"/>
      <c r="M99" s="78">
        <f>Kosten</f>
        <v>0</v>
      </c>
      <c r="N99" s="136"/>
      <c r="P99" s="224"/>
      <c r="Q99" s="227"/>
      <c r="S99" s="228"/>
    </row>
    <row r="100" spans="1:19" x14ac:dyDescent="0.25">
      <c r="A100" s="4"/>
      <c r="B100" s="254"/>
      <c r="C100" s="3"/>
      <c r="D100" s="46"/>
      <c r="E100" s="75"/>
      <c r="F100" s="17"/>
      <c r="G100" s="18"/>
      <c r="H100" s="58"/>
      <c r="I100" s="46"/>
      <c r="J100" s="282"/>
      <c r="K100" s="77"/>
      <c r="L100" s="238"/>
      <c r="M100" s="78">
        <f>Kosten</f>
        <v>0</v>
      </c>
      <c r="N100" s="136"/>
      <c r="P100" s="224"/>
      <c r="Q100" s="227"/>
      <c r="S100" s="228"/>
    </row>
    <row r="101" spans="1:19" x14ac:dyDescent="0.25">
      <c r="A101" s="4"/>
      <c r="B101" s="254"/>
      <c r="C101" s="3"/>
      <c r="D101" s="46"/>
      <c r="E101" s="75"/>
      <c r="F101" s="17"/>
      <c r="G101" s="18"/>
      <c r="H101" s="58"/>
      <c r="I101" s="46"/>
      <c r="J101" s="282"/>
      <c r="K101" s="77"/>
      <c r="L101" s="238"/>
      <c r="M101" s="78">
        <f>Kosten</f>
        <v>0</v>
      </c>
      <c r="N101" s="136"/>
      <c r="P101" s="224"/>
      <c r="Q101" s="227"/>
      <c r="S101" s="228"/>
    </row>
    <row r="102" spans="1:19" x14ac:dyDescent="0.25">
      <c r="A102" s="4"/>
      <c r="B102" s="254"/>
      <c r="C102" s="3"/>
      <c r="D102" s="46"/>
      <c r="E102" s="75"/>
      <c r="F102" s="17"/>
      <c r="G102" s="18"/>
      <c r="H102" s="58"/>
      <c r="I102" s="46"/>
      <c r="J102" s="282"/>
      <c r="K102" s="77"/>
      <c r="L102" s="238"/>
      <c r="M102" s="78">
        <f>Kosten</f>
        <v>0</v>
      </c>
      <c r="N102" s="136"/>
      <c r="P102" s="224"/>
      <c r="Q102" s="227"/>
      <c r="S102" s="228"/>
    </row>
    <row r="103" spans="1:19" x14ac:dyDescent="0.25">
      <c r="A103" s="4"/>
      <c r="B103" s="254"/>
      <c r="C103" s="3"/>
      <c r="D103" s="46"/>
      <c r="E103" s="75"/>
      <c r="F103" s="17"/>
      <c r="G103" s="18"/>
      <c r="H103" s="58"/>
      <c r="I103" s="46"/>
      <c r="J103" s="282"/>
      <c r="K103" s="77"/>
      <c r="L103" s="238"/>
      <c r="M103" s="78">
        <f>Kosten</f>
        <v>0</v>
      </c>
      <c r="N103" s="136"/>
      <c r="P103" s="224"/>
      <c r="Q103" s="227"/>
      <c r="S103" s="228"/>
    </row>
    <row r="104" spans="1:19" x14ac:dyDescent="0.25">
      <c r="A104" s="4"/>
      <c r="B104" s="254"/>
      <c r="C104" s="3"/>
      <c r="D104" s="46"/>
      <c r="E104" s="75"/>
      <c r="F104" s="17"/>
      <c r="G104" s="18"/>
      <c r="H104" s="58"/>
      <c r="I104" s="46"/>
      <c r="J104" s="282"/>
      <c r="K104" s="77"/>
      <c r="L104" s="238"/>
      <c r="M104" s="78">
        <f>Kosten</f>
        <v>0</v>
      </c>
      <c r="N104" s="136"/>
      <c r="P104" s="224"/>
      <c r="Q104" s="227"/>
      <c r="S104" s="228"/>
    </row>
    <row r="105" spans="1:19" x14ac:dyDescent="0.25">
      <c r="A105" s="4"/>
      <c r="B105" s="254"/>
      <c r="C105" s="3"/>
      <c r="D105" s="46"/>
      <c r="E105" s="75"/>
      <c r="F105" s="17"/>
      <c r="G105" s="18"/>
      <c r="H105" s="58"/>
      <c r="I105" s="46"/>
      <c r="J105" s="282"/>
      <c r="K105" s="77"/>
      <c r="L105" s="238"/>
      <c r="M105" s="78">
        <f>Kosten</f>
        <v>0</v>
      </c>
      <c r="N105" s="136"/>
      <c r="P105" s="224"/>
      <c r="Q105" s="227"/>
      <c r="S105" s="228"/>
    </row>
    <row r="106" spans="1:19" x14ac:dyDescent="0.25">
      <c r="A106" s="4"/>
      <c r="B106" s="254"/>
      <c r="C106" s="3"/>
      <c r="D106" s="46"/>
      <c r="E106" s="75"/>
      <c r="F106" s="17"/>
      <c r="G106" s="18"/>
      <c r="H106" s="58"/>
      <c r="I106" s="46"/>
      <c r="J106" s="282"/>
      <c r="K106" s="77"/>
      <c r="L106" s="238"/>
      <c r="M106" s="78">
        <f>Kosten</f>
        <v>0</v>
      </c>
      <c r="N106" s="136"/>
      <c r="P106" s="224"/>
      <c r="Q106" s="227"/>
      <c r="S106" s="228"/>
    </row>
    <row r="107" spans="1:19" x14ac:dyDescent="0.25">
      <c r="A107" s="4"/>
      <c r="B107" s="254"/>
      <c r="C107" s="3"/>
      <c r="D107" s="46"/>
      <c r="E107" s="75"/>
      <c r="F107" s="17"/>
      <c r="G107" s="18"/>
      <c r="H107" s="58"/>
      <c r="I107" s="46"/>
      <c r="J107" s="282"/>
      <c r="K107" s="77"/>
      <c r="L107" s="238"/>
      <c r="M107" s="78">
        <f>Kosten</f>
        <v>0</v>
      </c>
      <c r="N107" s="136"/>
      <c r="P107" s="224"/>
      <c r="Q107" s="227"/>
      <c r="S107" s="228"/>
    </row>
    <row r="108" spans="1:19" x14ac:dyDescent="0.25">
      <c r="A108" s="4"/>
      <c r="B108" s="254"/>
      <c r="C108" s="3"/>
      <c r="D108" s="46"/>
      <c r="E108" s="75"/>
      <c r="F108" s="17"/>
      <c r="G108" s="18"/>
      <c r="H108" s="58"/>
      <c r="I108" s="46"/>
      <c r="J108" s="282"/>
      <c r="K108" s="77"/>
      <c r="L108" s="238"/>
      <c r="M108" s="78">
        <f>Kosten</f>
        <v>0</v>
      </c>
      <c r="N108" s="136"/>
      <c r="P108" s="224"/>
      <c r="Q108" s="227"/>
      <c r="S108" s="228"/>
    </row>
    <row r="109" spans="1:19" x14ac:dyDescent="0.25">
      <c r="A109" s="4"/>
      <c r="B109" s="254"/>
      <c r="C109" s="3"/>
      <c r="D109" s="46"/>
      <c r="E109" s="75"/>
      <c r="F109" s="17"/>
      <c r="G109" s="18"/>
      <c r="H109" s="58"/>
      <c r="I109" s="46"/>
      <c r="J109" s="282"/>
      <c r="K109" s="77"/>
      <c r="L109" s="238"/>
      <c r="M109" s="78">
        <f>Kosten</f>
        <v>0</v>
      </c>
      <c r="N109" s="136"/>
      <c r="P109" s="224"/>
      <c r="Q109" s="227"/>
      <c r="S109" s="228"/>
    </row>
    <row r="110" spans="1:19" x14ac:dyDescent="0.25">
      <c r="A110" s="4"/>
      <c r="B110" s="254"/>
      <c r="C110" s="3"/>
      <c r="D110" s="46"/>
      <c r="E110" s="75"/>
      <c r="F110" s="17"/>
      <c r="G110" s="18"/>
      <c r="H110" s="58"/>
      <c r="I110" s="46"/>
      <c r="J110" s="282"/>
      <c r="K110" s="77"/>
      <c r="L110" s="238"/>
      <c r="M110" s="78">
        <f>Kosten</f>
        <v>0</v>
      </c>
      <c r="N110" s="136"/>
      <c r="P110" s="224"/>
      <c r="Q110" s="227"/>
      <c r="S110" s="228"/>
    </row>
    <row r="111" spans="1:19" x14ac:dyDescent="0.25">
      <c r="A111" s="4"/>
      <c r="B111" s="254"/>
      <c r="C111" s="3"/>
      <c r="D111" s="46"/>
      <c r="E111" s="75"/>
      <c r="F111" s="17"/>
      <c r="G111" s="18"/>
      <c r="H111" s="58"/>
      <c r="I111" s="46"/>
      <c r="J111" s="282"/>
      <c r="K111" s="77"/>
      <c r="L111" s="238"/>
      <c r="M111" s="78">
        <f>Kosten</f>
        <v>0</v>
      </c>
      <c r="N111" s="136"/>
      <c r="P111" s="224"/>
      <c r="Q111" s="227"/>
      <c r="S111" s="228"/>
    </row>
    <row r="112" spans="1:19" x14ac:dyDescent="0.25">
      <c r="A112" s="4"/>
      <c r="B112" s="254"/>
      <c r="C112" s="3"/>
      <c r="D112" s="46"/>
      <c r="E112" s="75"/>
      <c r="F112" s="17"/>
      <c r="G112" s="18"/>
      <c r="H112" s="58"/>
      <c r="I112" s="46"/>
      <c r="J112" s="282"/>
      <c r="K112" s="77"/>
      <c r="L112" s="238"/>
      <c r="M112" s="78">
        <f>Kosten</f>
        <v>0</v>
      </c>
      <c r="N112" s="136"/>
      <c r="P112" s="224"/>
      <c r="Q112" s="227"/>
      <c r="S112" s="228"/>
    </row>
    <row r="113" spans="1:19" x14ac:dyDescent="0.25">
      <c r="A113" s="4"/>
      <c r="B113" s="254"/>
      <c r="C113" s="3"/>
      <c r="D113" s="46"/>
      <c r="E113" s="75"/>
      <c r="F113" s="17"/>
      <c r="G113" s="18"/>
      <c r="H113" s="58"/>
      <c r="I113" s="46"/>
      <c r="J113" s="282"/>
      <c r="K113" s="77"/>
      <c r="L113" s="238"/>
      <c r="M113" s="78">
        <f>Kosten</f>
        <v>0</v>
      </c>
      <c r="N113" s="136"/>
      <c r="P113" s="224"/>
      <c r="Q113" s="227"/>
      <c r="S113" s="228"/>
    </row>
    <row r="114" spans="1:19" x14ac:dyDescent="0.25">
      <c r="A114" s="4"/>
      <c r="B114" s="254"/>
      <c r="C114" s="3"/>
      <c r="D114" s="46"/>
      <c r="E114" s="75"/>
      <c r="F114" s="17"/>
      <c r="G114" s="18"/>
      <c r="H114" s="58"/>
      <c r="I114" s="46"/>
      <c r="J114" s="282"/>
      <c r="K114" s="77"/>
      <c r="L114" s="238"/>
      <c r="M114" s="78">
        <f>Kosten</f>
        <v>0</v>
      </c>
      <c r="N114" s="136"/>
      <c r="P114" s="224"/>
      <c r="Q114" s="227"/>
      <c r="S114" s="228"/>
    </row>
    <row r="115" spans="1:19" x14ac:dyDescent="0.25">
      <c r="A115" s="4"/>
      <c r="B115" s="254"/>
      <c r="C115" s="3"/>
      <c r="D115" s="46"/>
      <c r="E115" s="75"/>
      <c r="F115" s="17"/>
      <c r="G115" s="18"/>
      <c r="H115" s="58"/>
      <c r="I115" s="46"/>
      <c r="J115" s="282"/>
      <c r="K115" s="77"/>
      <c r="L115" s="238"/>
      <c r="M115" s="78">
        <f>Kosten</f>
        <v>0</v>
      </c>
      <c r="N115" s="136"/>
      <c r="P115" s="224"/>
      <c r="Q115" s="227"/>
      <c r="S115" s="228"/>
    </row>
    <row r="116" spans="1:19" x14ac:dyDescent="0.25">
      <c r="A116" s="4"/>
      <c r="B116" s="254"/>
      <c r="C116" s="3"/>
      <c r="D116" s="46"/>
      <c r="E116" s="75"/>
      <c r="F116" s="17"/>
      <c r="G116" s="18"/>
      <c r="H116" s="58"/>
      <c r="I116" s="46"/>
      <c r="J116" s="282"/>
      <c r="K116" s="77"/>
      <c r="L116" s="238"/>
      <c r="M116" s="78">
        <f>Kosten</f>
        <v>0</v>
      </c>
      <c r="N116" s="136"/>
      <c r="P116" s="224"/>
      <c r="Q116" s="227"/>
      <c r="S116" s="228"/>
    </row>
    <row r="117" spans="1:19" x14ac:dyDescent="0.25">
      <c r="A117" s="4"/>
      <c r="B117" s="254"/>
      <c r="C117" s="3"/>
      <c r="D117" s="46"/>
      <c r="E117" s="75"/>
      <c r="F117" s="17"/>
      <c r="G117" s="18"/>
      <c r="H117" s="58"/>
      <c r="I117" s="46"/>
      <c r="J117" s="282"/>
      <c r="K117" s="77"/>
      <c r="L117" s="238"/>
      <c r="M117" s="78">
        <f>Kosten</f>
        <v>0</v>
      </c>
      <c r="N117" s="136"/>
      <c r="P117" s="224"/>
      <c r="Q117" s="227"/>
      <c r="S117" s="228"/>
    </row>
    <row r="118" spans="1:19" x14ac:dyDescent="0.25">
      <c r="A118" s="4"/>
      <c r="B118" s="254"/>
      <c r="C118" s="3"/>
      <c r="D118" s="46"/>
      <c r="E118" s="75"/>
      <c r="F118" s="17"/>
      <c r="G118" s="18"/>
      <c r="H118" s="58"/>
      <c r="I118" s="46"/>
      <c r="J118" s="282"/>
      <c r="K118" s="77"/>
      <c r="L118" s="238"/>
      <c r="M118" s="78">
        <f>Kosten</f>
        <v>0</v>
      </c>
      <c r="N118" s="136"/>
      <c r="P118" s="224"/>
      <c r="Q118" s="227"/>
      <c r="S118" s="228"/>
    </row>
    <row r="119" spans="1:19" x14ac:dyDescent="0.25">
      <c r="A119" s="4"/>
      <c r="B119" s="254"/>
      <c r="C119" s="3"/>
      <c r="D119" s="46"/>
      <c r="E119" s="75"/>
      <c r="F119" s="17"/>
      <c r="G119" s="18"/>
      <c r="H119" s="58"/>
      <c r="I119" s="46"/>
      <c r="J119" s="282"/>
      <c r="K119" s="77"/>
      <c r="L119" s="238"/>
      <c r="M119" s="78">
        <f>Kosten</f>
        <v>0</v>
      </c>
      <c r="N119" s="136"/>
      <c r="P119" s="224"/>
      <c r="Q119" s="227"/>
      <c r="S119" s="228"/>
    </row>
    <row r="120" spans="1:19" x14ac:dyDescent="0.25">
      <c r="A120" s="4"/>
      <c r="B120" s="254"/>
      <c r="C120" s="3"/>
      <c r="D120" s="46"/>
      <c r="E120" s="75"/>
      <c r="F120" s="17"/>
      <c r="G120" s="18"/>
      <c r="H120" s="58"/>
      <c r="I120" s="46"/>
      <c r="J120" s="282"/>
      <c r="K120" s="77"/>
      <c r="L120" s="238"/>
      <c r="M120" s="78">
        <f>Kosten</f>
        <v>0</v>
      </c>
      <c r="N120" s="136"/>
      <c r="P120" s="224"/>
      <c r="Q120" s="227"/>
      <c r="S120" s="228"/>
    </row>
    <row r="121" spans="1:19" x14ac:dyDescent="0.25">
      <c r="A121" s="4"/>
      <c r="B121" s="254"/>
      <c r="C121" s="3"/>
      <c r="D121" s="46"/>
      <c r="E121" s="75"/>
      <c r="F121" s="17"/>
      <c r="G121" s="18"/>
      <c r="H121" s="58"/>
      <c r="I121" s="46"/>
      <c r="J121" s="282"/>
      <c r="K121" s="77"/>
      <c r="L121" s="238"/>
      <c r="M121" s="78">
        <f>Kosten</f>
        <v>0</v>
      </c>
      <c r="N121" s="136"/>
      <c r="P121" s="224"/>
      <c r="Q121" s="227"/>
      <c r="S121" s="228"/>
    </row>
    <row r="122" spans="1:19" x14ac:dyDescent="0.25">
      <c r="A122" s="4"/>
      <c r="B122" s="254"/>
      <c r="C122" s="3"/>
      <c r="D122" s="46"/>
      <c r="E122" s="75"/>
      <c r="F122" s="17"/>
      <c r="G122" s="18"/>
      <c r="H122" s="58"/>
      <c r="I122" s="46"/>
      <c r="J122" s="282"/>
      <c r="K122" s="77"/>
      <c r="L122" s="238"/>
      <c r="M122" s="78">
        <f>Kosten</f>
        <v>0</v>
      </c>
      <c r="N122" s="136"/>
      <c r="P122" s="224"/>
      <c r="Q122" s="227"/>
      <c r="S122" s="228"/>
    </row>
    <row r="123" spans="1:19" x14ac:dyDescent="0.25">
      <c r="A123" s="4"/>
      <c r="B123" s="254"/>
      <c r="C123" s="3"/>
      <c r="D123" s="46"/>
      <c r="E123" s="75"/>
      <c r="F123" s="17"/>
      <c r="G123" s="18"/>
      <c r="H123" s="58"/>
      <c r="I123" s="46"/>
      <c r="J123" s="282"/>
      <c r="K123" s="77"/>
      <c r="L123" s="238"/>
      <c r="M123" s="78">
        <f>Kosten</f>
        <v>0</v>
      </c>
      <c r="N123" s="136"/>
      <c r="P123" s="224"/>
      <c r="Q123" s="227"/>
      <c r="S123" s="228"/>
    </row>
    <row r="124" spans="1:19" x14ac:dyDescent="0.25">
      <c r="A124" s="4"/>
      <c r="B124" s="254"/>
      <c r="C124" s="3"/>
      <c r="D124" s="46"/>
      <c r="E124" s="75"/>
      <c r="F124" s="17"/>
      <c r="G124" s="18"/>
      <c r="H124" s="58"/>
      <c r="I124" s="46"/>
      <c r="J124" s="282"/>
      <c r="K124" s="77"/>
      <c r="L124" s="238"/>
      <c r="M124" s="78">
        <f>Kosten</f>
        <v>0</v>
      </c>
      <c r="N124" s="136"/>
      <c r="P124" s="224"/>
      <c r="Q124" s="227"/>
      <c r="S124" s="228"/>
    </row>
    <row r="125" spans="1:19" x14ac:dyDescent="0.25">
      <c r="A125" s="4"/>
      <c r="B125" s="254"/>
      <c r="C125" s="3"/>
      <c r="D125" s="46"/>
      <c r="E125" s="75"/>
      <c r="F125" s="17"/>
      <c r="G125" s="18"/>
      <c r="H125" s="58"/>
      <c r="I125" s="46"/>
      <c r="J125" s="282"/>
      <c r="K125" s="77"/>
      <c r="L125" s="238"/>
      <c r="M125" s="78">
        <f>Kosten</f>
        <v>0</v>
      </c>
      <c r="N125" s="136"/>
      <c r="P125" s="224"/>
      <c r="Q125" s="227"/>
      <c r="S125" s="228"/>
    </row>
    <row r="126" spans="1:19" x14ac:dyDescent="0.25">
      <c r="A126" s="4"/>
      <c r="B126" s="254"/>
      <c r="C126" s="3"/>
      <c r="D126" s="46"/>
      <c r="E126" s="75"/>
      <c r="F126" s="17"/>
      <c r="G126" s="18"/>
      <c r="H126" s="58"/>
      <c r="I126" s="46"/>
      <c r="J126" s="282"/>
      <c r="K126" s="77"/>
      <c r="L126" s="238"/>
      <c r="M126" s="78">
        <f>Kosten</f>
        <v>0</v>
      </c>
      <c r="N126" s="136"/>
      <c r="P126" s="224"/>
      <c r="Q126" s="227"/>
      <c r="S126" s="228"/>
    </row>
    <row r="127" spans="1:19" x14ac:dyDescent="0.25">
      <c r="A127" s="4"/>
      <c r="B127" s="254"/>
      <c r="C127" s="3"/>
      <c r="D127" s="46"/>
      <c r="E127" s="75"/>
      <c r="F127" s="17"/>
      <c r="G127" s="18"/>
      <c r="H127" s="58"/>
      <c r="I127" s="46"/>
      <c r="J127" s="282"/>
      <c r="K127" s="77"/>
      <c r="L127" s="238"/>
      <c r="M127" s="78">
        <f>Kosten</f>
        <v>0</v>
      </c>
      <c r="N127" s="136"/>
      <c r="P127" s="224"/>
      <c r="Q127" s="227"/>
      <c r="S127" s="228"/>
    </row>
    <row r="128" spans="1:19" x14ac:dyDescent="0.25">
      <c r="A128" s="4"/>
      <c r="B128" s="254"/>
      <c r="C128" s="3"/>
      <c r="D128" s="46"/>
      <c r="E128" s="75"/>
      <c r="F128" s="17"/>
      <c r="G128" s="18"/>
      <c r="H128" s="58"/>
      <c r="I128" s="46"/>
      <c r="J128" s="282"/>
      <c r="K128" s="77"/>
      <c r="L128" s="238"/>
      <c r="M128" s="78">
        <f>Kosten</f>
        <v>0</v>
      </c>
      <c r="N128" s="136"/>
      <c r="P128" s="224"/>
      <c r="Q128" s="227"/>
      <c r="S128" s="228"/>
    </row>
    <row r="129" spans="1:19" x14ac:dyDescent="0.25">
      <c r="A129" s="4"/>
      <c r="B129" s="254"/>
      <c r="C129" s="3"/>
      <c r="D129" s="46"/>
      <c r="E129" s="75"/>
      <c r="F129" s="17"/>
      <c r="G129" s="18"/>
      <c r="H129" s="58"/>
      <c r="I129" s="46"/>
      <c r="J129" s="282"/>
      <c r="K129" s="77"/>
      <c r="L129" s="238"/>
      <c r="M129" s="78">
        <f>Kosten</f>
        <v>0</v>
      </c>
      <c r="N129" s="136"/>
      <c r="P129" s="224"/>
      <c r="Q129" s="227"/>
      <c r="S129" s="228"/>
    </row>
    <row r="130" spans="1:19" x14ac:dyDescent="0.25">
      <c r="A130" s="4"/>
      <c r="B130" s="254"/>
      <c r="C130" s="3"/>
      <c r="D130" s="46"/>
      <c r="E130" s="75"/>
      <c r="F130" s="17"/>
      <c r="G130" s="18"/>
      <c r="H130" s="58"/>
      <c r="I130" s="46"/>
      <c r="J130" s="282"/>
      <c r="K130" s="77"/>
      <c r="L130" s="238"/>
      <c r="M130" s="78">
        <f>Kosten</f>
        <v>0</v>
      </c>
      <c r="N130" s="136"/>
      <c r="P130" s="224"/>
      <c r="Q130" s="227"/>
      <c r="S130" s="228"/>
    </row>
    <row r="131" spans="1:19" x14ac:dyDescent="0.25">
      <c r="A131" s="4"/>
      <c r="B131" s="254"/>
      <c r="C131" s="3"/>
      <c r="D131" s="46"/>
      <c r="E131" s="75"/>
      <c r="F131" s="17"/>
      <c r="G131" s="18"/>
      <c r="H131" s="58"/>
      <c r="I131" s="46"/>
      <c r="J131" s="282"/>
      <c r="K131" s="77"/>
      <c r="L131" s="238"/>
      <c r="M131" s="78">
        <f>Kosten</f>
        <v>0</v>
      </c>
      <c r="N131" s="136"/>
      <c r="P131" s="224"/>
      <c r="Q131" s="227"/>
      <c r="S131" s="228"/>
    </row>
    <row r="132" spans="1:19" x14ac:dyDescent="0.25">
      <c r="A132" s="4"/>
      <c r="B132" s="254"/>
      <c r="C132" s="3"/>
      <c r="D132" s="46"/>
      <c r="E132" s="75"/>
      <c r="F132" s="17"/>
      <c r="G132" s="18"/>
      <c r="H132" s="58"/>
      <c r="I132" s="46"/>
      <c r="J132" s="282"/>
      <c r="K132" s="77"/>
      <c r="L132" s="238"/>
      <c r="M132" s="78">
        <f>Kosten</f>
        <v>0</v>
      </c>
      <c r="N132" s="136"/>
      <c r="P132" s="224"/>
      <c r="Q132" s="227"/>
      <c r="S132" s="228"/>
    </row>
    <row r="133" spans="1:19" x14ac:dyDescent="0.25">
      <c r="A133" s="4"/>
      <c r="B133" s="254"/>
      <c r="C133" s="3"/>
      <c r="D133" s="46"/>
      <c r="E133" s="75"/>
      <c r="F133" s="17"/>
      <c r="G133" s="18"/>
      <c r="H133" s="58"/>
      <c r="I133" s="46"/>
      <c r="J133" s="282"/>
      <c r="K133" s="77"/>
      <c r="L133" s="238"/>
      <c r="M133" s="78">
        <f>Kosten</f>
        <v>0</v>
      </c>
      <c r="N133" s="136"/>
      <c r="P133" s="224"/>
      <c r="Q133" s="227"/>
      <c r="S133" s="228"/>
    </row>
    <row r="134" spans="1:19" x14ac:dyDescent="0.25">
      <c r="A134" s="4"/>
      <c r="B134" s="254"/>
      <c r="C134" s="3"/>
      <c r="D134" s="46"/>
      <c r="E134" s="75"/>
      <c r="F134" s="17"/>
      <c r="G134" s="18"/>
      <c r="H134" s="58"/>
      <c r="I134" s="46"/>
      <c r="J134" s="282"/>
      <c r="K134" s="77"/>
      <c r="L134" s="238"/>
      <c r="M134" s="78">
        <f>Kosten</f>
        <v>0</v>
      </c>
      <c r="N134" s="136"/>
      <c r="P134" s="224"/>
      <c r="Q134" s="227"/>
      <c r="S134" s="228"/>
    </row>
    <row r="135" spans="1:19" x14ac:dyDescent="0.25">
      <c r="A135" s="4"/>
      <c r="B135" s="254"/>
      <c r="C135" s="3"/>
      <c r="D135" s="46"/>
      <c r="E135" s="75"/>
      <c r="F135" s="17"/>
      <c r="G135" s="18"/>
      <c r="H135" s="58"/>
      <c r="I135" s="46"/>
      <c r="J135" s="282"/>
      <c r="K135" s="77"/>
      <c r="L135" s="238"/>
      <c r="M135" s="78">
        <f>Kosten</f>
        <v>0</v>
      </c>
      <c r="N135" s="136"/>
      <c r="P135" s="224"/>
      <c r="Q135" s="227"/>
      <c r="S135" s="228"/>
    </row>
    <row r="136" spans="1:19" x14ac:dyDescent="0.25">
      <c r="A136" s="4"/>
      <c r="B136" s="254"/>
      <c r="C136" s="3"/>
      <c r="D136" s="46"/>
      <c r="E136" s="75"/>
      <c r="F136" s="17"/>
      <c r="G136" s="18"/>
      <c r="H136" s="58"/>
      <c r="I136" s="46"/>
      <c r="J136" s="282"/>
      <c r="K136" s="77"/>
      <c r="L136" s="238"/>
      <c r="M136" s="78">
        <f>Kosten</f>
        <v>0</v>
      </c>
      <c r="N136" s="136"/>
      <c r="P136" s="224"/>
      <c r="Q136" s="227"/>
      <c r="S136" s="228"/>
    </row>
    <row r="137" spans="1:19" x14ac:dyDescent="0.25">
      <c r="A137" s="4"/>
      <c r="B137" s="254"/>
      <c r="C137" s="3"/>
      <c r="D137" s="46"/>
      <c r="E137" s="75"/>
      <c r="F137" s="17"/>
      <c r="G137" s="18"/>
      <c r="H137" s="58"/>
      <c r="I137" s="46"/>
      <c r="J137" s="282"/>
      <c r="K137" s="77"/>
      <c r="L137" s="238"/>
      <c r="M137" s="78">
        <f>Kosten</f>
        <v>0</v>
      </c>
      <c r="N137" s="136"/>
      <c r="P137" s="224"/>
      <c r="Q137" s="227"/>
      <c r="S137" s="228"/>
    </row>
    <row r="138" spans="1:19" x14ac:dyDescent="0.25">
      <c r="A138" s="4"/>
      <c r="B138" s="254"/>
      <c r="C138" s="3"/>
      <c r="D138" s="46"/>
      <c r="E138" s="75"/>
      <c r="F138" s="17"/>
      <c r="G138" s="18"/>
      <c r="H138" s="58"/>
      <c r="I138" s="46"/>
      <c r="J138" s="282"/>
      <c r="K138" s="77"/>
      <c r="L138" s="238"/>
      <c r="M138" s="78">
        <f>Kosten</f>
        <v>0</v>
      </c>
      <c r="N138" s="136"/>
      <c r="P138" s="224"/>
      <c r="Q138" s="227"/>
      <c r="S138" s="228"/>
    </row>
    <row r="139" spans="1:19" x14ac:dyDescent="0.25">
      <c r="A139" s="4"/>
      <c r="B139" s="254"/>
      <c r="C139" s="3"/>
      <c r="D139" s="46"/>
      <c r="E139" s="75"/>
      <c r="F139" s="17"/>
      <c r="G139" s="18"/>
      <c r="H139" s="58"/>
      <c r="I139" s="46"/>
      <c r="J139" s="282"/>
      <c r="K139" s="77"/>
      <c r="L139" s="238"/>
      <c r="M139" s="78">
        <f>Kosten</f>
        <v>0</v>
      </c>
      <c r="N139" s="136"/>
      <c r="P139" s="224"/>
      <c r="Q139" s="227"/>
      <c r="S139" s="228"/>
    </row>
    <row r="140" spans="1:19" x14ac:dyDescent="0.25">
      <c r="A140" s="4"/>
      <c r="B140" s="254"/>
      <c r="C140" s="3"/>
      <c r="D140" s="46"/>
      <c r="E140" s="75"/>
      <c r="F140" s="17"/>
      <c r="G140" s="18"/>
      <c r="H140" s="58"/>
      <c r="I140" s="46"/>
      <c r="J140" s="282"/>
      <c r="K140" s="77"/>
      <c r="L140" s="238"/>
      <c r="M140" s="78">
        <f>Kosten</f>
        <v>0</v>
      </c>
      <c r="N140" s="136"/>
      <c r="P140" s="224"/>
      <c r="Q140" s="227"/>
      <c r="S140" s="228"/>
    </row>
    <row r="141" spans="1:19" x14ac:dyDescent="0.25">
      <c r="A141" s="4"/>
      <c r="B141" s="254"/>
      <c r="C141" s="3"/>
      <c r="D141" s="46"/>
      <c r="E141" s="75"/>
      <c r="F141" s="17"/>
      <c r="G141" s="18"/>
      <c r="H141" s="58"/>
      <c r="I141" s="46"/>
      <c r="J141" s="282"/>
      <c r="K141" s="77"/>
      <c r="L141" s="238"/>
      <c r="M141" s="78">
        <f>Kosten</f>
        <v>0</v>
      </c>
      <c r="N141" s="136"/>
      <c r="P141" s="224"/>
      <c r="Q141" s="227"/>
      <c r="S141" s="228"/>
    </row>
    <row r="142" spans="1:19" x14ac:dyDescent="0.25">
      <c r="A142" s="4"/>
      <c r="B142" s="254"/>
      <c r="C142" s="3"/>
      <c r="D142" s="46"/>
      <c r="E142" s="75"/>
      <c r="F142" s="17"/>
      <c r="G142" s="18"/>
      <c r="H142" s="58"/>
      <c r="I142" s="46"/>
      <c r="J142" s="282"/>
      <c r="K142" s="77"/>
      <c r="L142" s="238"/>
      <c r="M142" s="78">
        <f>Kosten</f>
        <v>0</v>
      </c>
      <c r="N142" s="136"/>
      <c r="P142" s="224"/>
      <c r="Q142" s="227"/>
      <c r="S142" s="228"/>
    </row>
    <row r="143" spans="1:19" x14ac:dyDescent="0.25">
      <c r="A143" s="4"/>
      <c r="B143" s="254"/>
      <c r="C143" s="3"/>
      <c r="D143" s="46"/>
      <c r="E143" s="75"/>
      <c r="F143" s="17"/>
      <c r="G143" s="18"/>
      <c r="H143" s="58"/>
      <c r="I143" s="46"/>
      <c r="J143" s="282"/>
      <c r="K143" s="77"/>
      <c r="L143" s="238"/>
      <c r="M143" s="78">
        <f>Kosten</f>
        <v>0</v>
      </c>
      <c r="N143" s="136"/>
      <c r="P143" s="224"/>
      <c r="Q143" s="227"/>
      <c r="S143" s="228"/>
    </row>
    <row r="144" spans="1:19" x14ac:dyDescent="0.25">
      <c r="A144" s="4"/>
      <c r="B144" s="254"/>
      <c r="C144" s="3"/>
      <c r="D144" s="46"/>
      <c r="E144" s="75"/>
      <c r="F144" s="17"/>
      <c r="G144" s="18"/>
      <c r="H144" s="58"/>
      <c r="I144" s="46"/>
      <c r="J144" s="282"/>
      <c r="K144" s="77"/>
      <c r="L144" s="238"/>
      <c r="M144" s="78">
        <f>Kosten</f>
        <v>0</v>
      </c>
      <c r="N144" s="136"/>
      <c r="P144" s="224"/>
      <c r="Q144" s="227"/>
      <c r="S144" s="228"/>
    </row>
    <row r="145" spans="1:19" x14ac:dyDescent="0.25">
      <c r="A145" s="4"/>
      <c r="B145" s="254"/>
      <c r="C145" s="3"/>
      <c r="D145" s="46"/>
      <c r="E145" s="75"/>
      <c r="F145" s="17"/>
      <c r="G145" s="18"/>
      <c r="H145" s="58"/>
      <c r="I145" s="46"/>
      <c r="J145" s="282"/>
      <c r="K145" s="77"/>
      <c r="L145" s="238"/>
      <c r="M145" s="78">
        <f>Kosten</f>
        <v>0</v>
      </c>
      <c r="N145" s="136"/>
      <c r="P145" s="224"/>
      <c r="Q145" s="227"/>
      <c r="S145" s="228"/>
    </row>
    <row r="146" spans="1:19" x14ac:dyDescent="0.25">
      <c r="A146" s="4"/>
      <c r="B146" s="254"/>
      <c r="C146" s="3"/>
      <c r="D146" s="46"/>
      <c r="E146" s="75"/>
      <c r="F146" s="17"/>
      <c r="G146" s="18"/>
      <c r="H146" s="58"/>
      <c r="I146" s="46"/>
      <c r="J146" s="282"/>
      <c r="K146" s="77"/>
      <c r="L146" s="238"/>
      <c r="M146" s="78">
        <f>Kosten</f>
        <v>0</v>
      </c>
      <c r="N146" s="136"/>
      <c r="P146" s="224"/>
      <c r="Q146" s="227"/>
      <c r="S146" s="228"/>
    </row>
    <row r="147" spans="1:19" x14ac:dyDescent="0.25">
      <c r="A147" s="4"/>
      <c r="B147" s="254"/>
      <c r="C147" s="3"/>
      <c r="D147" s="46"/>
      <c r="E147" s="75"/>
      <c r="F147" s="17"/>
      <c r="G147" s="18"/>
      <c r="H147" s="58"/>
      <c r="I147" s="46"/>
      <c r="J147" s="282"/>
      <c r="K147" s="77"/>
      <c r="L147" s="238"/>
      <c r="M147" s="78">
        <f>Kosten</f>
        <v>0</v>
      </c>
      <c r="N147" s="136"/>
      <c r="P147" s="224"/>
      <c r="Q147" s="227"/>
      <c r="S147" s="228"/>
    </row>
    <row r="148" spans="1:19" x14ac:dyDescent="0.25">
      <c r="A148" s="4"/>
      <c r="B148" s="254"/>
      <c r="C148" s="3"/>
      <c r="D148" s="46"/>
      <c r="E148" s="75"/>
      <c r="F148" s="17"/>
      <c r="G148" s="18"/>
      <c r="H148" s="58"/>
      <c r="I148" s="46"/>
      <c r="J148" s="282"/>
      <c r="K148" s="77"/>
      <c r="L148" s="238"/>
      <c r="M148" s="78">
        <f>Kosten</f>
        <v>0</v>
      </c>
      <c r="N148" s="136"/>
      <c r="P148" s="224"/>
      <c r="Q148" s="227"/>
      <c r="S148" s="228"/>
    </row>
    <row r="149" spans="1:19" x14ac:dyDescent="0.25">
      <c r="A149" s="4"/>
      <c r="B149" s="254"/>
      <c r="C149" s="3"/>
      <c r="D149" s="46"/>
      <c r="E149" s="75"/>
      <c r="F149" s="17"/>
      <c r="G149" s="18"/>
      <c r="H149" s="58"/>
      <c r="I149" s="46"/>
      <c r="J149" s="282"/>
      <c r="K149" s="77"/>
      <c r="L149" s="238"/>
      <c r="M149" s="78">
        <f>Kosten</f>
        <v>0</v>
      </c>
      <c r="N149" s="136"/>
      <c r="P149" s="224"/>
      <c r="Q149" s="227"/>
      <c r="S149" s="228"/>
    </row>
    <row r="150" spans="1:19" x14ac:dyDescent="0.25">
      <c r="A150" s="4"/>
      <c r="B150" s="254"/>
      <c r="C150" s="3"/>
      <c r="D150" s="46"/>
      <c r="E150" s="75"/>
      <c r="F150" s="17"/>
      <c r="G150" s="18"/>
      <c r="H150" s="58"/>
      <c r="I150" s="46"/>
      <c r="J150" s="282"/>
      <c r="K150" s="77"/>
      <c r="L150" s="238"/>
      <c r="M150" s="78">
        <f>Kosten</f>
        <v>0</v>
      </c>
      <c r="N150" s="136"/>
      <c r="P150" s="224"/>
      <c r="Q150" s="227"/>
      <c r="S150" s="228"/>
    </row>
    <row r="151" spans="1:19" x14ac:dyDescent="0.25">
      <c r="A151" s="4"/>
      <c r="B151" s="254"/>
      <c r="C151" s="3"/>
      <c r="D151" s="46"/>
      <c r="E151" s="75"/>
      <c r="F151" s="17"/>
      <c r="G151" s="18"/>
      <c r="H151" s="58"/>
      <c r="I151" s="46"/>
      <c r="J151" s="282"/>
      <c r="K151" s="77"/>
      <c r="L151" s="238"/>
      <c r="M151" s="78">
        <f>Kosten</f>
        <v>0</v>
      </c>
      <c r="N151" s="136"/>
      <c r="P151" s="224"/>
      <c r="Q151" s="227"/>
      <c r="S151" s="228"/>
    </row>
    <row r="152" spans="1:19" x14ac:dyDescent="0.25">
      <c r="A152" s="4"/>
      <c r="B152" s="254"/>
      <c r="C152" s="3"/>
      <c r="D152" s="46"/>
      <c r="E152" s="75"/>
      <c r="F152" s="17"/>
      <c r="G152" s="18"/>
      <c r="H152" s="58"/>
      <c r="I152" s="46"/>
      <c r="J152" s="282"/>
      <c r="K152" s="77"/>
      <c r="L152" s="238"/>
      <c r="M152" s="78">
        <f>Kosten</f>
        <v>0</v>
      </c>
      <c r="N152" s="136"/>
      <c r="P152" s="224"/>
      <c r="Q152" s="227"/>
      <c r="S152" s="228"/>
    </row>
    <row r="153" spans="1:19" x14ac:dyDescent="0.25">
      <c r="A153" s="4"/>
      <c r="B153" s="254"/>
      <c r="C153" s="3"/>
      <c r="D153" s="46"/>
      <c r="E153" s="75"/>
      <c r="F153" s="17"/>
      <c r="G153" s="18"/>
      <c r="H153" s="58"/>
      <c r="I153" s="46"/>
      <c r="J153" s="282"/>
      <c r="K153" s="77"/>
      <c r="L153" s="238"/>
      <c r="M153" s="78">
        <f>Kosten</f>
        <v>0</v>
      </c>
      <c r="N153" s="136"/>
      <c r="P153" s="224"/>
      <c r="Q153" s="227"/>
      <c r="S153" s="228"/>
    </row>
    <row r="154" spans="1:19" x14ac:dyDescent="0.25">
      <c r="A154" s="4"/>
      <c r="B154" s="254"/>
      <c r="C154" s="3"/>
      <c r="D154" s="46"/>
      <c r="E154" s="75"/>
      <c r="F154" s="17"/>
      <c r="G154" s="18"/>
      <c r="H154" s="58"/>
      <c r="I154" s="46"/>
      <c r="J154" s="282"/>
      <c r="K154" s="77"/>
      <c r="L154" s="238"/>
      <c r="M154" s="78">
        <f>Kosten</f>
        <v>0</v>
      </c>
      <c r="N154" s="136"/>
      <c r="P154" s="224"/>
      <c r="Q154" s="227"/>
      <c r="S154" s="228"/>
    </row>
    <row r="155" spans="1:19" x14ac:dyDescent="0.25">
      <c r="A155" s="4"/>
      <c r="B155" s="254"/>
      <c r="C155" s="3"/>
      <c r="D155" s="46"/>
      <c r="E155" s="75"/>
      <c r="F155" s="17"/>
      <c r="G155" s="18"/>
      <c r="H155" s="58"/>
      <c r="I155" s="46"/>
      <c r="J155" s="282"/>
      <c r="K155" s="77"/>
      <c r="L155" s="238"/>
      <c r="M155" s="78">
        <f>Kosten</f>
        <v>0</v>
      </c>
      <c r="N155" s="136"/>
      <c r="P155" s="224"/>
      <c r="Q155" s="227"/>
      <c r="S155" s="228"/>
    </row>
    <row r="156" spans="1:19" x14ac:dyDescent="0.25">
      <c r="A156" s="4"/>
      <c r="B156" s="254"/>
      <c r="C156" s="3"/>
      <c r="D156" s="46"/>
      <c r="E156" s="75"/>
      <c r="F156" s="17"/>
      <c r="G156" s="18"/>
      <c r="H156" s="58"/>
      <c r="I156" s="46"/>
      <c r="J156" s="282"/>
      <c r="K156" s="77"/>
      <c r="L156" s="238"/>
      <c r="M156" s="78">
        <f>Kosten</f>
        <v>0</v>
      </c>
      <c r="N156" s="136"/>
      <c r="P156" s="224"/>
      <c r="Q156" s="227"/>
      <c r="S156" s="228"/>
    </row>
    <row r="157" spans="1:19" x14ac:dyDescent="0.25">
      <c r="A157" s="4"/>
      <c r="B157" s="254"/>
      <c r="C157" s="3"/>
      <c r="D157" s="46"/>
      <c r="E157" s="75"/>
      <c r="F157" s="17"/>
      <c r="G157" s="18"/>
      <c r="H157" s="58"/>
      <c r="I157" s="46"/>
      <c r="J157" s="282"/>
      <c r="K157" s="77"/>
      <c r="L157" s="238"/>
      <c r="M157" s="78">
        <f>Kosten</f>
        <v>0</v>
      </c>
      <c r="N157" s="136"/>
      <c r="P157" s="224"/>
      <c r="Q157" s="227"/>
      <c r="S157" s="228"/>
    </row>
    <row r="158" spans="1:19" x14ac:dyDescent="0.25">
      <c r="A158" s="4"/>
      <c r="B158" s="254"/>
      <c r="C158" s="3"/>
      <c r="D158" s="46"/>
      <c r="E158" s="75"/>
      <c r="F158" s="17"/>
      <c r="G158" s="18"/>
      <c r="H158" s="58"/>
      <c r="I158" s="46"/>
      <c r="J158" s="282"/>
      <c r="K158" s="77"/>
      <c r="L158" s="238"/>
      <c r="M158" s="78">
        <f>Kosten</f>
        <v>0</v>
      </c>
      <c r="N158" s="136"/>
      <c r="P158" s="224"/>
      <c r="Q158" s="227"/>
      <c r="S158" s="228"/>
    </row>
    <row r="159" spans="1:19" x14ac:dyDescent="0.25">
      <c r="A159" s="4"/>
      <c r="B159" s="254"/>
      <c r="C159" s="3"/>
      <c r="D159" s="46"/>
      <c r="E159" s="75"/>
      <c r="F159" s="17"/>
      <c r="G159" s="18"/>
      <c r="H159" s="58"/>
      <c r="I159" s="46"/>
      <c r="J159" s="282"/>
      <c r="K159" s="77"/>
      <c r="L159" s="238"/>
      <c r="M159" s="78">
        <f>Kosten</f>
        <v>0</v>
      </c>
      <c r="N159" s="136"/>
      <c r="P159" s="224"/>
      <c r="Q159" s="227"/>
      <c r="S159" s="228"/>
    </row>
    <row r="160" spans="1:19" x14ac:dyDescent="0.25">
      <c r="A160" s="4"/>
      <c r="B160" s="254"/>
      <c r="C160" s="3"/>
      <c r="D160" s="46"/>
      <c r="E160" s="75"/>
      <c r="F160" s="17"/>
      <c r="G160" s="18"/>
      <c r="H160" s="58"/>
      <c r="I160" s="46"/>
      <c r="J160" s="282"/>
      <c r="K160" s="77"/>
      <c r="L160" s="238"/>
      <c r="M160" s="78">
        <f>Kosten</f>
        <v>0</v>
      </c>
      <c r="N160" s="136"/>
      <c r="P160" s="224"/>
      <c r="Q160" s="227"/>
      <c r="S160" s="228"/>
    </row>
    <row r="161" spans="1:19" x14ac:dyDescent="0.25">
      <c r="A161" s="4"/>
      <c r="B161" s="254"/>
      <c r="C161" s="3"/>
      <c r="D161" s="46"/>
      <c r="E161" s="75"/>
      <c r="F161" s="17"/>
      <c r="G161" s="18"/>
      <c r="H161" s="58"/>
      <c r="I161" s="46"/>
      <c r="J161" s="282"/>
      <c r="K161" s="77"/>
      <c r="L161" s="238"/>
      <c r="M161" s="78">
        <f>Kosten</f>
        <v>0</v>
      </c>
      <c r="N161" s="136"/>
      <c r="P161" s="224"/>
      <c r="Q161" s="227"/>
      <c r="S161" s="228"/>
    </row>
    <row r="162" spans="1:19" x14ac:dyDescent="0.25">
      <c r="A162" s="4"/>
      <c r="B162" s="254"/>
      <c r="C162" s="3"/>
      <c r="D162" s="46"/>
      <c r="E162" s="75"/>
      <c r="F162" s="17"/>
      <c r="G162" s="18"/>
      <c r="H162" s="58"/>
      <c r="I162" s="46"/>
      <c r="J162" s="282"/>
      <c r="K162" s="77"/>
      <c r="L162" s="238"/>
      <c r="M162" s="78">
        <f>Kosten</f>
        <v>0</v>
      </c>
      <c r="N162" s="136"/>
      <c r="P162" s="224"/>
      <c r="Q162" s="227"/>
      <c r="S162" s="228"/>
    </row>
    <row r="163" spans="1:19" x14ac:dyDescent="0.25">
      <c r="A163" s="4"/>
      <c r="B163" s="254"/>
      <c r="C163" s="3"/>
      <c r="D163" s="46"/>
      <c r="E163" s="75"/>
      <c r="F163" s="17"/>
      <c r="G163" s="18"/>
      <c r="H163" s="58"/>
      <c r="I163" s="46"/>
      <c r="J163" s="282"/>
      <c r="K163" s="77"/>
      <c r="L163" s="238"/>
      <c r="M163" s="78">
        <f>Kosten</f>
        <v>0</v>
      </c>
      <c r="N163" s="136"/>
      <c r="P163" s="224"/>
      <c r="Q163" s="227"/>
      <c r="S163" s="228"/>
    </row>
    <row r="164" spans="1:19" x14ac:dyDescent="0.25">
      <c r="A164" s="4"/>
      <c r="B164" s="254"/>
      <c r="C164" s="3"/>
      <c r="D164" s="46"/>
      <c r="E164" s="75"/>
      <c r="F164" s="17"/>
      <c r="G164" s="18"/>
      <c r="H164" s="58"/>
      <c r="I164" s="46"/>
      <c r="J164" s="282"/>
      <c r="K164" s="77"/>
      <c r="L164" s="238"/>
      <c r="M164" s="78">
        <f>Kosten</f>
        <v>0</v>
      </c>
      <c r="N164" s="136"/>
      <c r="P164" s="224"/>
      <c r="Q164" s="227"/>
      <c r="S164" s="228"/>
    </row>
    <row r="165" spans="1:19" x14ac:dyDescent="0.25">
      <c r="A165" s="4"/>
      <c r="B165" s="254"/>
      <c r="C165" s="3"/>
      <c r="D165" s="46"/>
      <c r="E165" s="75"/>
      <c r="F165" s="17"/>
      <c r="G165" s="18"/>
      <c r="H165" s="58"/>
      <c r="I165" s="46"/>
      <c r="J165" s="282"/>
      <c r="K165" s="77"/>
      <c r="L165" s="238"/>
      <c r="M165" s="78">
        <f>Kosten</f>
        <v>0</v>
      </c>
      <c r="N165" s="136"/>
      <c r="P165" s="224"/>
      <c r="Q165" s="227"/>
      <c r="S165" s="228"/>
    </row>
    <row r="166" spans="1:19" x14ac:dyDescent="0.25">
      <c r="A166" s="4"/>
      <c r="B166" s="254"/>
      <c r="C166" s="3"/>
      <c r="D166" s="46"/>
      <c r="E166" s="75"/>
      <c r="F166" s="17"/>
      <c r="G166" s="18"/>
      <c r="H166" s="58"/>
      <c r="I166" s="46"/>
      <c r="J166" s="282"/>
      <c r="K166" s="77"/>
      <c r="L166" s="238"/>
      <c r="M166" s="78">
        <f>Kosten</f>
        <v>0</v>
      </c>
      <c r="N166" s="136"/>
      <c r="P166" s="224"/>
      <c r="Q166" s="227"/>
      <c r="S166" s="228"/>
    </row>
    <row r="167" spans="1:19" x14ac:dyDescent="0.25">
      <c r="A167" s="4"/>
      <c r="B167" s="254"/>
      <c r="C167" s="3"/>
      <c r="D167" s="46"/>
      <c r="E167" s="75"/>
      <c r="F167" s="17"/>
      <c r="G167" s="18"/>
      <c r="H167" s="58"/>
      <c r="I167" s="46"/>
      <c r="J167" s="282"/>
      <c r="K167" s="77"/>
      <c r="L167" s="238"/>
      <c r="M167" s="78">
        <f>Kosten</f>
        <v>0</v>
      </c>
      <c r="N167" s="136"/>
      <c r="P167" s="224"/>
      <c r="Q167" s="227"/>
      <c r="S167" s="228"/>
    </row>
    <row r="168" spans="1:19" x14ac:dyDescent="0.25">
      <c r="A168" s="4"/>
      <c r="B168" s="254"/>
      <c r="C168" s="3"/>
      <c r="D168" s="46"/>
      <c r="E168" s="75"/>
      <c r="F168" s="17"/>
      <c r="G168" s="18"/>
      <c r="H168" s="58"/>
      <c r="I168" s="46"/>
      <c r="J168" s="282"/>
      <c r="K168" s="77"/>
      <c r="L168" s="238"/>
      <c r="M168" s="78">
        <f>Kosten</f>
        <v>0</v>
      </c>
      <c r="N168" s="136"/>
      <c r="P168" s="224"/>
      <c r="Q168" s="227"/>
      <c r="S168" s="228"/>
    </row>
    <row r="169" spans="1:19" x14ac:dyDescent="0.25">
      <c r="A169" s="4"/>
      <c r="B169" s="254"/>
      <c r="C169" s="3"/>
      <c r="D169" s="46"/>
      <c r="E169" s="75"/>
      <c r="F169" s="17"/>
      <c r="G169" s="18"/>
      <c r="H169" s="58"/>
      <c r="I169" s="46"/>
      <c r="J169" s="282"/>
      <c r="K169" s="77"/>
      <c r="L169" s="238"/>
      <c r="M169" s="78">
        <f>Kosten</f>
        <v>0</v>
      </c>
      <c r="N169" s="136"/>
      <c r="P169" s="224"/>
      <c r="Q169" s="227"/>
      <c r="S169" s="228"/>
    </row>
    <row r="170" spans="1:19" x14ac:dyDescent="0.25">
      <c r="A170" s="4"/>
      <c r="B170" s="254"/>
      <c r="C170" s="3"/>
      <c r="D170" s="46"/>
      <c r="E170" s="75"/>
      <c r="F170" s="17"/>
      <c r="G170" s="18"/>
      <c r="H170" s="58"/>
      <c r="I170" s="46"/>
      <c r="J170" s="282"/>
      <c r="K170" s="77"/>
      <c r="L170" s="238"/>
      <c r="M170" s="78">
        <f>Kosten</f>
        <v>0</v>
      </c>
      <c r="N170" s="136"/>
      <c r="P170" s="224"/>
      <c r="Q170" s="227"/>
      <c r="S170" s="228"/>
    </row>
    <row r="171" spans="1:19" x14ac:dyDescent="0.25">
      <c r="A171" s="4"/>
      <c r="B171" s="254"/>
      <c r="C171" s="3"/>
      <c r="D171" s="46"/>
      <c r="E171" s="75"/>
      <c r="F171" s="17"/>
      <c r="G171" s="18"/>
      <c r="H171" s="58"/>
      <c r="I171" s="46"/>
      <c r="J171" s="282"/>
      <c r="K171" s="77"/>
      <c r="L171" s="238"/>
      <c r="M171" s="78">
        <f>Kosten</f>
        <v>0</v>
      </c>
      <c r="N171" s="136"/>
      <c r="P171" s="224"/>
      <c r="Q171" s="227"/>
      <c r="S171" s="228"/>
    </row>
    <row r="172" spans="1:19" x14ac:dyDescent="0.25">
      <c r="A172" s="4"/>
      <c r="B172" s="254"/>
      <c r="C172" s="3"/>
      <c r="D172" s="46"/>
      <c r="E172" s="75"/>
      <c r="F172" s="17"/>
      <c r="G172" s="18"/>
      <c r="H172" s="58"/>
      <c r="I172" s="46"/>
      <c r="J172" s="282"/>
      <c r="K172" s="77"/>
      <c r="L172" s="238"/>
      <c r="M172" s="78">
        <f>Kosten</f>
        <v>0</v>
      </c>
      <c r="N172" s="136"/>
      <c r="P172" s="224"/>
      <c r="Q172" s="227"/>
      <c r="S172" s="228"/>
    </row>
    <row r="173" spans="1:19" x14ac:dyDescent="0.25">
      <c r="A173" s="4"/>
      <c r="B173" s="254"/>
      <c r="C173" s="3"/>
      <c r="D173" s="46"/>
      <c r="E173" s="75"/>
      <c r="F173" s="17"/>
      <c r="G173" s="18"/>
      <c r="H173" s="58"/>
      <c r="I173" s="46"/>
      <c r="J173" s="282"/>
      <c r="K173" s="77"/>
      <c r="L173" s="238"/>
      <c r="M173" s="78">
        <f>Kosten</f>
        <v>0</v>
      </c>
      <c r="N173" s="136"/>
      <c r="P173" s="224"/>
      <c r="Q173" s="227"/>
      <c r="S173" s="228"/>
    </row>
    <row r="174" spans="1:19" x14ac:dyDescent="0.25">
      <c r="A174" s="4"/>
      <c r="B174" s="254"/>
      <c r="C174" s="3"/>
      <c r="D174" s="46"/>
      <c r="E174" s="75"/>
      <c r="F174" s="17"/>
      <c r="G174" s="18"/>
      <c r="H174" s="58"/>
      <c r="I174" s="46"/>
      <c r="J174" s="282"/>
      <c r="K174" s="77"/>
      <c r="L174" s="238"/>
      <c r="M174" s="78">
        <f>Kosten</f>
        <v>0</v>
      </c>
      <c r="N174" s="136"/>
      <c r="P174" s="224"/>
      <c r="Q174" s="227"/>
      <c r="S174" s="228"/>
    </row>
    <row r="175" spans="1:19" x14ac:dyDescent="0.25">
      <c r="A175" s="4"/>
      <c r="B175" s="254"/>
      <c r="C175" s="3"/>
      <c r="D175" s="46"/>
      <c r="E175" s="75"/>
      <c r="F175" s="17"/>
      <c r="G175" s="18"/>
      <c r="H175" s="58"/>
      <c r="I175" s="46"/>
      <c r="J175" s="282"/>
      <c r="K175" s="77"/>
      <c r="L175" s="238"/>
      <c r="M175" s="78">
        <f>Kosten</f>
        <v>0</v>
      </c>
      <c r="N175" s="136"/>
      <c r="P175" s="224"/>
      <c r="Q175" s="227"/>
      <c r="S175" s="228"/>
    </row>
    <row r="176" spans="1:19" x14ac:dyDescent="0.25">
      <c r="A176" s="4"/>
      <c r="B176" s="254"/>
      <c r="C176" s="3"/>
      <c r="D176" s="46"/>
      <c r="E176" s="75"/>
      <c r="F176" s="17"/>
      <c r="G176" s="18"/>
      <c r="H176" s="58"/>
      <c r="I176" s="46"/>
      <c r="J176" s="282"/>
      <c r="K176" s="77"/>
      <c r="L176" s="238"/>
      <c r="M176" s="78">
        <f>Kosten</f>
        <v>0</v>
      </c>
      <c r="N176" s="136"/>
      <c r="P176" s="224"/>
      <c r="Q176" s="227"/>
      <c r="S176" s="228"/>
    </row>
    <row r="177" spans="1:19" x14ac:dyDescent="0.25">
      <c r="A177" s="4"/>
      <c r="B177" s="254"/>
      <c r="C177" s="3"/>
      <c r="D177" s="46"/>
      <c r="E177" s="75"/>
      <c r="F177" s="17"/>
      <c r="G177" s="18"/>
      <c r="H177" s="58"/>
      <c r="I177" s="46"/>
      <c r="J177" s="282"/>
      <c r="K177" s="77"/>
      <c r="L177" s="238"/>
      <c r="M177" s="78">
        <f>Kosten</f>
        <v>0</v>
      </c>
      <c r="N177" s="136"/>
      <c r="P177" s="224"/>
      <c r="Q177" s="227"/>
      <c r="S177" s="228"/>
    </row>
    <row r="178" spans="1:19" x14ac:dyDescent="0.25">
      <c r="A178" s="4"/>
      <c r="B178" s="254"/>
      <c r="C178" s="3"/>
      <c r="D178" s="46"/>
      <c r="E178" s="75"/>
      <c r="F178" s="17"/>
      <c r="G178" s="18"/>
      <c r="H178" s="58"/>
      <c r="I178" s="46"/>
      <c r="J178" s="282"/>
      <c r="K178" s="77"/>
      <c r="L178" s="238"/>
      <c r="M178" s="78">
        <f>Kosten</f>
        <v>0</v>
      </c>
      <c r="N178" s="136"/>
      <c r="P178" s="224"/>
      <c r="Q178" s="227"/>
      <c r="S178" s="228"/>
    </row>
    <row r="179" spans="1:19" x14ac:dyDescent="0.25">
      <c r="A179" s="4"/>
      <c r="B179" s="254"/>
      <c r="C179" s="3"/>
      <c r="D179" s="46"/>
      <c r="E179" s="75"/>
      <c r="F179" s="17"/>
      <c r="G179" s="18"/>
      <c r="H179" s="58"/>
      <c r="I179" s="46"/>
      <c r="J179" s="282"/>
      <c r="K179" s="77"/>
      <c r="L179" s="238"/>
      <c r="M179" s="78">
        <f>Kosten</f>
        <v>0</v>
      </c>
      <c r="N179" s="136"/>
      <c r="P179" s="224"/>
      <c r="Q179" s="227"/>
      <c r="S179" s="228"/>
    </row>
    <row r="180" spans="1:19" x14ac:dyDescent="0.25">
      <c r="A180" s="4"/>
      <c r="B180" s="254"/>
      <c r="C180" s="3"/>
      <c r="D180" s="46"/>
      <c r="E180" s="75"/>
      <c r="F180" s="17"/>
      <c r="G180" s="18"/>
      <c r="H180" s="58"/>
      <c r="I180" s="46"/>
      <c r="J180" s="282"/>
      <c r="K180" s="77"/>
      <c r="L180" s="238"/>
      <c r="M180" s="78">
        <f>Kosten</f>
        <v>0</v>
      </c>
      <c r="N180" s="136"/>
      <c r="P180" s="224"/>
      <c r="Q180" s="227"/>
      <c r="S180" s="228"/>
    </row>
    <row r="181" spans="1:19" x14ac:dyDescent="0.25">
      <c r="A181" s="4"/>
      <c r="B181" s="254"/>
      <c r="C181" s="3"/>
      <c r="D181" s="46"/>
      <c r="E181" s="75"/>
      <c r="F181" s="17"/>
      <c r="G181" s="18"/>
      <c r="H181" s="58"/>
      <c r="I181" s="46"/>
      <c r="J181" s="282"/>
      <c r="K181" s="77"/>
      <c r="L181" s="238"/>
      <c r="M181" s="78">
        <f>Kosten</f>
        <v>0</v>
      </c>
      <c r="N181" s="136"/>
      <c r="P181" s="224"/>
      <c r="Q181" s="227"/>
      <c r="S181" s="228"/>
    </row>
    <row r="182" spans="1:19" x14ac:dyDescent="0.25">
      <c r="A182" s="4"/>
      <c r="B182" s="254"/>
      <c r="C182" s="3"/>
      <c r="D182" s="46"/>
      <c r="E182" s="75"/>
      <c r="F182" s="17"/>
      <c r="G182" s="18"/>
      <c r="H182" s="58"/>
      <c r="I182" s="46"/>
      <c r="J182" s="282"/>
      <c r="K182" s="77"/>
      <c r="L182" s="238"/>
      <c r="M182" s="78">
        <f>Kosten</f>
        <v>0</v>
      </c>
      <c r="N182" s="136"/>
      <c r="P182" s="224"/>
      <c r="Q182" s="227"/>
      <c r="S182" s="228"/>
    </row>
    <row r="183" spans="1:19" x14ac:dyDescent="0.25">
      <c r="A183" s="4"/>
      <c r="B183" s="254"/>
      <c r="C183" s="3"/>
      <c r="D183" s="46"/>
      <c r="E183" s="75"/>
      <c r="F183" s="17"/>
      <c r="G183" s="18"/>
      <c r="H183" s="58"/>
      <c r="I183" s="46"/>
      <c r="J183" s="282"/>
      <c r="K183" s="77"/>
      <c r="L183" s="238"/>
      <c r="M183" s="78">
        <f>Kosten</f>
        <v>0</v>
      </c>
      <c r="N183" s="136"/>
      <c r="P183" s="224"/>
      <c r="Q183" s="227"/>
      <c r="S183" s="228"/>
    </row>
    <row r="184" spans="1:19" x14ac:dyDescent="0.25">
      <c r="A184" s="4"/>
      <c r="B184" s="254"/>
      <c r="C184" s="3"/>
      <c r="D184" s="46"/>
      <c r="E184" s="75"/>
      <c r="F184" s="17"/>
      <c r="G184" s="18"/>
      <c r="H184" s="58"/>
      <c r="I184" s="46"/>
      <c r="J184" s="282"/>
      <c r="K184" s="77"/>
      <c r="L184" s="238"/>
      <c r="M184" s="78">
        <f>Kosten</f>
        <v>0</v>
      </c>
      <c r="N184" s="136"/>
      <c r="P184" s="224"/>
      <c r="Q184" s="227"/>
      <c r="S184" s="228"/>
    </row>
    <row r="185" spans="1:19" x14ac:dyDescent="0.25">
      <c r="A185" s="4"/>
      <c r="B185" s="254"/>
      <c r="C185" s="3"/>
      <c r="D185" s="46"/>
      <c r="E185" s="75"/>
      <c r="F185" s="17"/>
      <c r="G185" s="18"/>
      <c r="H185" s="58"/>
      <c r="I185" s="46"/>
      <c r="J185" s="282"/>
      <c r="K185" s="77"/>
      <c r="L185" s="238"/>
      <c r="M185" s="78">
        <f>Kosten</f>
        <v>0</v>
      </c>
      <c r="N185" s="136"/>
      <c r="P185" s="224"/>
      <c r="Q185" s="227"/>
      <c r="S185" s="228"/>
    </row>
    <row r="186" spans="1:19" x14ac:dyDescent="0.25">
      <c r="A186" s="4"/>
      <c r="B186" s="254"/>
      <c r="C186" s="3"/>
      <c r="D186" s="46"/>
      <c r="E186" s="75"/>
      <c r="F186" s="17"/>
      <c r="G186" s="18"/>
      <c r="H186" s="58"/>
      <c r="I186" s="46"/>
      <c r="J186" s="282"/>
      <c r="K186" s="77"/>
      <c r="L186" s="238"/>
      <c r="M186" s="78">
        <f>Kosten</f>
        <v>0</v>
      </c>
      <c r="N186" s="136"/>
      <c r="P186" s="224"/>
      <c r="Q186" s="227"/>
      <c r="S186" s="228"/>
    </row>
    <row r="187" spans="1:19" x14ac:dyDescent="0.25">
      <c r="A187" s="4"/>
      <c r="B187" s="254"/>
      <c r="C187" s="3"/>
      <c r="D187" s="46"/>
      <c r="E187" s="75"/>
      <c r="F187" s="17"/>
      <c r="G187" s="18"/>
      <c r="H187" s="58"/>
      <c r="I187" s="46"/>
      <c r="J187" s="282"/>
      <c r="K187" s="77"/>
      <c r="L187" s="238"/>
      <c r="M187" s="78">
        <f>Kosten</f>
        <v>0</v>
      </c>
      <c r="N187" s="136"/>
      <c r="P187" s="224"/>
      <c r="Q187" s="227"/>
      <c r="S187" s="228"/>
    </row>
    <row r="188" spans="1:19" x14ac:dyDescent="0.25">
      <c r="A188" s="4"/>
      <c r="B188" s="254"/>
      <c r="C188" s="3"/>
      <c r="D188" s="46"/>
      <c r="E188" s="75"/>
      <c r="F188" s="17"/>
      <c r="G188" s="18"/>
      <c r="H188" s="58"/>
      <c r="I188" s="46"/>
      <c r="J188" s="282"/>
      <c r="K188" s="77"/>
      <c r="L188" s="238"/>
      <c r="M188" s="78">
        <f>Kosten</f>
        <v>0</v>
      </c>
      <c r="N188" s="136"/>
      <c r="P188" s="224"/>
      <c r="Q188" s="227"/>
      <c r="S188" s="228"/>
    </row>
    <row r="189" spans="1:19" x14ac:dyDescent="0.25">
      <c r="A189" s="4"/>
      <c r="B189" s="254"/>
      <c r="C189" s="3"/>
      <c r="D189" s="46"/>
      <c r="E189" s="75"/>
      <c r="F189" s="17"/>
      <c r="G189" s="18"/>
      <c r="H189" s="58"/>
      <c r="I189" s="46"/>
      <c r="J189" s="282"/>
      <c r="K189" s="77"/>
      <c r="L189" s="238"/>
      <c r="M189" s="78">
        <f>Kosten</f>
        <v>0</v>
      </c>
      <c r="N189" s="136"/>
      <c r="P189" s="224"/>
      <c r="Q189" s="227"/>
      <c r="S189" s="228"/>
    </row>
    <row r="190" spans="1:19" x14ac:dyDescent="0.25">
      <c r="A190" s="4"/>
      <c r="B190" s="254"/>
      <c r="C190" s="3"/>
      <c r="D190" s="46"/>
      <c r="E190" s="75"/>
      <c r="F190" s="17"/>
      <c r="G190" s="18"/>
      <c r="H190" s="58"/>
      <c r="I190" s="46"/>
      <c r="J190" s="282"/>
      <c r="K190" s="77"/>
      <c r="L190" s="238"/>
      <c r="M190" s="78">
        <f>Kosten</f>
        <v>0</v>
      </c>
      <c r="N190" s="136"/>
      <c r="P190" s="224"/>
      <c r="Q190" s="227"/>
      <c r="S190" s="228"/>
    </row>
    <row r="191" spans="1:19" x14ac:dyDescent="0.25">
      <c r="A191" s="4"/>
      <c r="B191" s="254"/>
      <c r="C191" s="3"/>
      <c r="D191" s="46"/>
      <c r="E191" s="75"/>
      <c r="F191" s="17"/>
      <c r="G191" s="18"/>
      <c r="H191" s="58"/>
      <c r="I191" s="46"/>
      <c r="J191" s="282"/>
      <c r="K191" s="77"/>
      <c r="L191" s="238"/>
      <c r="M191" s="78">
        <f>Kosten</f>
        <v>0</v>
      </c>
      <c r="N191" s="136"/>
      <c r="P191" s="224"/>
      <c r="Q191" s="227"/>
      <c r="S191" s="228"/>
    </row>
    <row r="192" spans="1:19" x14ac:dyDescent="0.25">
      <c r="A192" s="4"/>
      <c r="B192" s="254"/>
      <c r="C192" s="3"/>
      <c r="D192" s="46"/>
      <c r="E192" s="75"/>
      <c r="F192" s="17"/>
      <c r="G192" s="18"/>
      <c r="H192" s="58"/>
      <c r="I192" s="46"/>
      <c r="J192" s="282"/>
      <c r="K192" s="77"/>
      <c r="L192" s="238"/>
      <c r="M192" s="78">
        <f>Kosten</f>
        <v>0</v>
      </c>
      <c r="N192" s="136"/>
      <c r="P192" s="224"/>
      <c r="Q192" s="227"/>
      <c r="S192" s="228"/>
    </row>
    <row r="193" spans="1:19" x14ac:dyDescent="0.25">
      <c r="A193" s="4"/>
      <c r="B193" s="254"/>
      <c r="C193" s="3"/>
      <c r="D193" s="46"/>
      <c r="E193" s="75"/>
      <c r="F193" s="17"/>
      <c r="G193" s="18"/>
      <c r="H193" s="58"/>
      <c r="I193" s="46"/>
      <c r="J193" s="282"/>
      <c r="K193" s="77"/>
      <c r="L193" s="238"/>
      <c r="M193" s="78">
        <f>Kosten</f>
        <v>0</v>
      </c>
      <c r="N193" s="136"/>
      <c r="P193" s="224"/>
      <c r="Q193" s="227"/>
      <c r="S193" s="228"/>
    </row>
    <row r="194" spans="1:19" x14ac:dyDescent="0.25">
      <c r="A194" s="4"/>
      <c r="B194" s="254"/>
      <c r="C194" s="3"/>
      <c r="D194" s="46"/>
      <c r="E194" s="75"/>
      <c r="F194" s="17"/>
      <c r="G194" s="18"/>
      <c r="H194" s="58"/>
      <c r="I194" s="46"/>
      <c r="J194" s="282"/>
      <c r="K194" s="77"/>
      <c r="L194" s="238"/>
      <c r="M194" s="78">
        <f>Kosten</f>
        <v>0</v>
      </c>
      <c r="N194" s="136"/>
      <c r="P194" s="224"/>
      <c r="Q194" s="227"/>
      <c r="S194" s="228"/>
    </row>
    <row r="195" spans="1:19" x14ac:dyDescent="0.25">
      <c r="A195" s="4"/>
      <c r="B195" s="254"/>
      <c r="C195" s="3"/>
      <c r="D195" s="46"/>
      <c r="E195" s="75"/>
      <c r="F195" s="17"/>
      <c r="G195" s="18"/>
      <c r="H195" s="58"/>
      <c r="I195" s="46"/>
      <c r="J195" s="282"/>
      <c r="K195" s="77"/>
      <c r="L195" s="238"/>
      <c r="M195" s="78">
        <f>Kosten</f>
        <v>0</v>
      </c>
      <c r="N195" s="136"/>
      <c r="P195" s="224"/>
      <c r="Q195" s="227"/>
      <c r="S195" s="228"/>
    </row>
    <row r="196" spans="1:19" x14ac:dyDescent="0.25">
      <c r="A196" s="4"/>
      <c r="B196" s="254"/>
      <c r="C196" s="3"/>
      <c r="D196" s="46"/>
      <c r="E196" s="75"/>
      <c r="F196" s="17"/>
      <c r="G196" s="18"/>
      <c r="H196" s="58"/>
      <c r="I196" s="46"/>
      <c r="J196" s="282"/>
      <c r="K196" s="77"/>
      <c r="L196" s="238"/>
      <c r="M196" s="78">
        <f>Kosten</f>
        <v>0</v>
      </c>
      <c r="N196" s="136"/>
      <c r="P196" s="224"/>
      <c r="Q196" s="227"/>
      <c r="S196" s="228"/>
    </row>
    <row r="197" spans="1:19" x14ac:dyDescent="0.25">
      <c r="A197" s="4"/>
      <c r="B197" s="254"/>
      <c r="C197" s="3"/>
      <c r="D197" s="46"/>
      <c r="E197" s="75"/>
      <c r="F197" s="17"/>
      <c r="G197" s="18"/>
      <c r="H197" s="58"/>
      <c r="I197" s="46"/>
      <c r="J197" s="282"/>
      <c r="K197" s="77"/>
      <c r="L197" s="238"/>
      <c r="M197" s="78">
        <f>Kosten</f>
        <v>0</v>
      </c>
      <c r="N197" s="136"/>
      <c r="P197" s="224"/>
      <c r="Q197" s="227"/>
      <c r="S197" s="228"/>
    </row>
    <row r="198" spans="1:19" x14ac:dyDescent="0.25">
      <c r="A198" s="4"/>
      <c r="B198" s="254"/>
      <c r="C198" s="3"/>
      <c r="D198" s="46"/>
      <c r="E198" s="75"/>
      <c r="F198" s="17"/>
      <c r="G198" s="18"/>
      <c r="H198" s="58"/>
      <c r="I198" s="46"/>
      <c r="J198" s="282"/>
      <c r="K198" s="77"/>
      <c r="L198" s="238"/>
      <c r="M198" s="78">
        <f>Kosten</f>
        <v>0</v>
      </c>
      <c r="N198" s="136"/>
      <c r="P198" s="224"/>
      <c r="Q198" s="227"/>
      <c r="S198" s="228"/>
    </row>
    <row r="199" spans="1:19" x14ac:dyDescent="0.25">
      <c r="A199" s="4"/>
      <c r="B199" s="254"/>
      <c r="C199" s="3"/>
      <c r="D199" s="46"/>
      <c r="E199" s="75"/>
      <c r="F199" s="17"/>
      <c r="G199" s="18"/>
      <c r="H199" s="58"/>
      <c r="I199" s="46"/>
      <c r="J199" s="282"/>
      <c r="K199" s="77"/>
      <c r="L199" s="238"/>
      <c r="M199" s="78">
        <f>Kosten</f>
        <v>0</v>
      </c>
      <c r="N199" s="136"/>
      <c r="P199" s="224"/>
      <c r="Q199" s="227"/>
      <c r="S199" s="228"/>
    </row>
    <row r="200" spans="1:19" x14ac:dyDescent="0.25">
      <c r="A200" s="4"/>
      <c r="B200" s="254"/>
      <c r="C200" s="3"/>
      <c r="D200" s="46"/>
      <c r="E200" s="75"/>
      <c r="F200" s="17"/>
      <c r="G200" s="18"/>
      <c r="H200" s="58"/>
      <c r="I200" s="46"/>
      <c r="J200" s="282"/>
      <c r="K200" s="77"/>
      <c r="L200" s="238"/>
      <c r="M200" s="78">
        <f>Kosten</f>
        <v>0</v>
      </c>
      <c r="N200" s="136"/>
      <c r="P200" s="224"/>
      <c r="Q200" s="227"/>
      <c r="S200" s="228"/>
    </row>
    <row r="201" spans="1:19" x14ac:dyDescent="0.25">
      <c r="A201" s="4"/>
      <c r="B201" s="254"/>
      <c r="C201" s="3"/>
      <c r="D201" s="46"/>
      <c r="E201" s="75"/>
      <c r="F201" s="17"/>
      <c r="G201" s="18"/>
      <c r="H201" s="58"/>
      <c r="I201" s="46"/>
      <c r="J201" s="282"/>
      <c r="K201" s="77"/>
      <c r="L201" s="238"/>
      <c r="M201" s="78">
        <f>Kosten</f>
        <v>0</v>
      </c>
      <c r="N201" s="136"/>
      <c r="P201" s="224"/>
      <c r="Q201" s="227"/>
      <c r="S201" s="228"/>
    </row>
    <row r="202" spans="1:19" x14ac:dyDescent="0.25">
      <c r="A202" s="4"/>
      <c r="B202" s="254"/>
      <c r="C202" s="3"/>
      <c r="D202" s="46"/>
      <c r="E202" s="75"/>
      <c r="F202" s="17"/>
      <c r="G202" s="18"/>
      <c r="H202" s="58"/>
      <c r="I202" s="46"/>
      <c r="J202" s="282"/>
      <c r="K202" s="77"/>
      <c r="L202" s="238"/>
      <c r="M202" s="78">
        <f>Kosten</f>
        <v>0</v>
      </c>
      <c r="N202" s="136"/>
      <c r="P202" s="224"/>
      <c r="Q202" s="227"/>
      <c r="S202" s="228"/>
    </row>
    <row r="203" spans="1:19" x14ac:dyDescent="0.25">
      <c r="A203" s="4"/>
      <c r="B203" s="254"/>
      <c r="C203" s="3"/>
      <c r="D203" s="46"/>
      <c r="E203" s="75"/>
      <c r="F203" s="17"/>
      <c r="G203" s="18"/>
      <c r="H203" s="58"/>
      <c r="I203" s="46"/>
      <c r="J203" s="282"/>
      <c r="K203" s="77"/>
      <c r="L203" s="238"/>
      <c r="M203" s="78">
        <f>Kosten</f>
        <v>0</v>
      </c>
      <c r="N203" s="136"/>
      <c r="P203" s="224"/>
      <c r="Q203" s="227"/>
      <c r="S203" s="228"/>
    </row>
    <row r="204" spans="1:19" x14ac:dyDescent="0.25">
      <c r="A204" s="4"/>
      <c r="B204" s="254"/>
      <c r="C204" s="3"/>
      <c r="D204" s="46"/>
      <c r="E204" s="75"/>
      <c r="F204" s="17"/>
      <c r="G204" s="18"/>
      <c r="H204" s="58"/>
      <c r="I204" s="46"/>
      <c r="J204" s="282"/>
      <c r="K204" s="77"/>
      <c r="L204" s="238"/>
      <c r="M204" s="78">
        <f>Kosten</f>
        <v>0</v>
      </c>
      <c r="N204" s="136"/>
      <c r="P204" s="224"/>
      <c r="Q204" s="227"/>
      <c r="S204" s="228"/>
    </row>
    <row r="205" spans="1:19" x14ac:dyDescent="0.25">
      <c r="A205" s="4"/>
      <c r="B205" s="254"/>
      <c r="C205" s="3"/>
      <c r="D205" s="46"/>
      <c r="E205" s="75"/>
      <c r="F205" s="17"/>
      <c r="G205" s="18"/>
      <c r="H205" s="58"/>
      <c r="I205" s="46"/>
      <c r="J205" s="282"/>
      <c r="K205" s="77"/>
      <c r="L205" s="238"/>
      <c r="M205" s="78">
        <f>Kosten</f>
        <v>0</v>
      </c>
      <c r="N205" s="136"/>
      <c r="P205" s="224"/>
      <c r="Q205" s="227"/>
      <c r="S205" s="228"/>
    </row>
    <row r="206" spans="1:19" x14ac:dyDescent="0.25">
      <c r="A206" s="4"/>
      <c r="B206" s="254"/>
      <c r="C206" s="3"/>
      <c r="D206" s="46"/>
      <c r="E206" s="75"/>
      <c r="F206" s="17"/>
      <c r="G206" s="18"/>
      <c r="H206" s="58"/>
      <c r="I206" s="46"/>
      <c r="J206" s="282"/>
      <c r="K206" s="77"/>
      <c r="L206" s="238"/>
      <c r="M206" s="78">
        <f>Kosten</f>
        <v>0</v>
      </c>
      <c r="N206" s="136"/>
      <c r="P206" s="224"/>
      <c r="Q206" s="227"/>
      <c r="S206" s="228"/>
    </row>
    <row r="207" spans="1:19" x14ac:dyDescent="0.25">
      <c r="A207" s="4"/>
      <c r="B207" s="254"/>
      <c r="C207" s="3"/>
      <c r="D207" s="46"/>
      <c r="E207" s="75"/>
      <c r="F207" s="17"/>
      <c r="G207" s="18"/>
      <c r="H207" s="58"/>
      <c r="I207" s="46"/>
      <c r="J207" s="282"/>
      <c r="K207" s="77"/>
      <c r="L207" s="238"/>
      <c r="M207" s="78">
        <f>Kosten</f>
        <v>0</v>
      </c>
      <c r="N207" s="136"/>
      <c r="P207" s="224"/>
      <c r="Q207" s="227"/>
      <c r="S207" s="228"/>
    </row>
    <row r="208" spans="1:19" x14ac:dyDescent="0.25">
      <c r="A208" s="4"/>
      <c r="B208" s="254"/>
      <c r="C208" s="3"/>
      <c r="D208" s="46"/>
      <c r="E208" s="75"/>
      <c r="F208" s="17"/>
      <c r="G208" s="18"/>
      <c r="H208" s="58"/>
      <c r="I208" s="46"/>
      <c r="J208" s="282"/>
      <c r="K208" s="77"/>
      <c r="L208" s="238"/>
      <c r="M208" s="78">
        <f>Kosten</f>
        <v>0</v>
      </c>
      <c r="N208" s="136"/>
      <c r="P208" s="224"/>
      <c r="Q208" s="227"/>
      <c r="S208" s="228"/>
    </row>
    <row r="209" spans="1:19" x14ac:dyDescent="0.25">
      <c r="A209" s="4"/>
      <c r="B209" s="254"/>
      <c r="C209" s="3"/>
      <c r="D209" s="46"/>
      <c r="E209" s="75"/>
      <c r="F209" s="17"/>
      <c r="G209" s="18"/>
      <c r="H209" s="58"/>
      <c r="I209" s="46"/>
      <c r="J209" s="282"/>
      <c r="K209" s="77"/>
      <c r="L209" s="238"/>
      <c r="M209" s="78">
        <f>Kosten</f>
        <v>0</v>
      </c>
      <c r="N209" s="136"/>
      <c r="P209" s="224"/>
      <c r="Q209" s="227"/>
      <c r="S209" s="228"/>
    </row>
    <row r="210" spans="1:19" x14ac:dyDescent="0.25">
      <c r="A210" s="4"/>
      <c r="B210" s="254"/>
      <c r="C210" s="3"/>
      <c r="D210" s="46"/>
      <c r="E210" s="75"/>
      <c r="F210" s="17"/>
      <c r="G210" s="18"/>
      <c r="H210" s="58"/>
      <c r="I210" s="46"/>
      <c r="J210" s="282"/>
      <c r="K210" s="77"/>
      <c r="L210" s="238"/>
      <c r="M210" s="78">
        <f>Kosten</f>
        <v>0</v>
      </c>
      <c r="N210" s="136"/>
      <c r="P210" s="224"/>
      <c r="Q210" s="227"/>
      <c r="S210" s="228"/>
    </row>
    <row r="211" spans="1:19" x14ac:dyDescent="0.25">
      <c r="A211" s="4"/>
      <c r="B211" s="254"/>
      <c r="C211" s="3"/>
      <c r="D211" s="46"/>
      <c r="E211" s="75"/>
      <c r="F211" s="17"/>
      <c r="G211" s="18"/>
      <c r="H211" s="58"/>
      <c r="I211" s="46"/>
      <c r="J211" s="282"/>
      <c r="K211" s="77"/>
      <c r="L211" s="238"/>
      <c r="M211" s="78">
        <f>Kosten</f>
        <v>0</v>
      </c>
      <c r="N211" s="136"/>
      <c r="P211" s="224"/>
      <c r="Q211" s="227"/>
      <c r="S211" s="228"/>
    </row>
    <row r="212" spans="1:19" x14ac:dyDescent="0.25">
      <c r="A212" s="4"/>
      <c r="B212" s="254"/>
      <c r="C212" s="3"/>
      <c r="D212" s="46"/>
      <c r="E212" s="75"/>
      <c r="F212" s="17"/>
      <c r="G212" s="18"/>
      <c r="H212" s="58"/>
      <c r="I212" s="46"/>
      <c r="J212" s="282"/>
      <c r="K212" s="77"/>
      <c r="L212" s="238"/>
      <c r="M212" s="78">
        <f>Kosten</f>
        <v>0</v>
      </c>
      <c r="N212" s="136"/>
      <c r="P212" s="224"/>
      <c r="Q212" s="227"/>
      <c r="S212" s="228"/>
    </row>
    <row r="213" spans="1:19" x14ac:dyDescent="0.25">
      <c r="A213" s="4"/>
      <c r="B213" s="254"/>
      <c r="C213" s="3"/>
      <c r="D213" s="46"/>
      <c r="E213" s="75"/>
      <c r="F213" s="17"/>
      <c r="G213" s="18"/>
      <c r="H213" s="58"/>
      <c r="I213" s="46"/>
      <c r="J213" s="282"/>
      <c r="K213" s="77"/>
      <c r="L213" s="238"/>
      <c r="M213" s="78">
        <f>Kosten</f>
        <v>0</v>
      </c>
      <c r="N213" s="136"/>
      <c r="P213" s="224"/>
      <c r="Q213" s="227"/>
      <c r="S213" s="228"/>
    </row>
    <row r="214" spans="1:19" x14ac:dyDescent="0.25">
      <c r="A214" s="4"/>
      <c r="B214" s="254"/>
      <c r="C214" s="3"/>
      <c r="D214" s="46"/>
      <c r="E214" s="75"/>
      <c r="F214" s="17"/>
      <c r="G214" s="18"/>
      <c r="H214" s="58"/>
      <c r="I214" s="46"/>
      <c r="J214" s="282"/>
      <c r="K214" s="77"/>
      <c r="L214" s="238"/>
      <c r="M214" s="78">
        <f>Kosten</f>
        <v>0</v>
      </c>
      <c r="N214" s="136"/>
      <c r="P214" s="224"/>
      <c r="Q214" s="227"/>
      <c r="S214" s="228"/>
    </row>
    <row r="215" spans="1:19" x14ac:dyDescent="0.25">
      <c r="A215" s="4"/>
      <c r="B215" s="254"/>
      <c r="C215" s="3"/>
      <c r="D215" s="46"/>
      <c r="E215" s="75"/>
      <c r="F215" s="17"/>
      <c r="G215" s="18"/>
      <c r="H215" s="58"/>
      <c r="I215" s="46"/>
      <c r="J215" s="282"/>
      <c r="K215" s="77"/>
      <c r="L215" s="238"/>
      <c r="M215" s="78">
        <f>Kosten</f>
        <v>0</v>
      </c>
      <c r="N215" s="136"/>
      <c r="P215" s="224"/>
      <c r="Q215" s="227"/>
      <c r="S215" s="228"/>
    </row>
    <row r="216" spans="1:19" x14ac:dyDescent="0.25">
      <c r="A216" s="4"/>
      <c r="B216" s="254"/>
      <c r="C216" s="3"/>
      <c r="D216" s="46"/>
      <c r="E216" s="75"/>
      <c r="F216" s="17"/>
      <c r="G216" s="18"/>
      <c r="H216" s="58"/>
      <c r="I216" s="46"/>
      <c r="J216" s="282"/>
      <c r="K216" s="77"/>
      <c r="L216" s="238"/>
      <c r="M216" s="78">
        <f>Kosten</f>
        <v>0</v>
      </c>
      <c r="N216" s="136"/>
      <c r="P216" s="224"/>
      <c r="Q216" s="227"/>
      <c r="S216" s="228"/>
    </row>
    <row r="217" spans="1:19" x14ac:dyDescent="0.25">
      <c r="A217" s="4"/>
      <c r="B217" s="254"/>
      <c r="C217" s="3"/>
      <c r="D217" s="46"/>
      <c r="E217" s="75"/>
      <c r="F217" s="17"/>
      <c r="G217" s="18"/>
      <c r="H217" s="58"/>
      <c r="I217" s="46"/>
      <c r="J217" s="282"/>
      <c r="K217" s="77"/>
      <c r="L217" s="238"/>
      <c r="M217" s="78">
        <f>Kosten</f>
        <v>0</v>
      </c>
      <c r="N217" s="136"/>
      <c r="P217" s="224"/>
      <c r="Q217" s="227"/>
      <c r="S217" s="228"/>
    </row>
    <row r="218" spans="1:19" x14ac:dyDescent="0.25">
      <c r="A218" s="4"/>
      <c r="B218" s="254"/>
      <c r="C218" s="3"/>
      <c r="D218" s="46"/>
      <c r="E218" s="75"/>
      <c r="F218" s="17"/>
      <c r="G218" s="18"/>
      <c r="H218" s="58"/>
      <c r="I218" s="46"/>
      <c r="J218" s="282"/>
      <c r="K218" s="77"/>
      <c r="L218" s="238"/>
      <c r="M218" s="78">
        <f>Kosten</f>
        <v>0</v>
      </c>
      <c r="N218" s="136"/>
      <c r="P218" s="224"/>
      <c r="Q218" s="227"/>
      <c r="S218" s="228"/>
    </row>
    <row r="219" spans="1:19" x14ac:dyDescent="0.25">
      <c r="A219" s="4"/>
      <c r="B219" s="254"/>
      <c r="C219" s="3"/>
      <c r="D219" s="46"/>
      <c r="E219" s="75"/>
      <c r="F219" s="17"/>
      <c r="G219" s="18"/>
      <c r="H219" s="58"/>
      <c r="I219" s="46"/>
      <c r="J219" s="282"/>
      <c r="K219" s="77"/>
      <c r="L219" s="238"/>
      <c r="M219" s="78">
        <f>Kosten</f>
        <v>0</v>
      </c>
      <c r="N219" s="136"/>
      <c r="P219" s="224"/>
      <c r="Q219" s="227"/>
      <c r="S219" s="228"/>
    </row>
    <row r="220" spans="1:19" x14ac:dyDescent="0.25">
      <c r="A220" s="4"/>
      <c r="B220" s="254"/>
      <c r="C220" s="3"/>
      <c r="D220" s="46"/>
      <c r="E220" s="75"/>
      <c r="F220" s="17"/>
      <c r="G220" s="18"/>
      <c r="H220" s="58"/>
      <c r="I220" s="46"/>
      <c r="J220" s="282"/>
      <c r="K220" s="77"/>
      <c r="L220" s="238"/>
      <c r="M220" s="78">
        <f>Kosten</f>
        <v>0</v>
      </c>
      <c r="N220" s="136"/>
      <c r="P220" s="224"/>
      <c r="Q220" s="227"/>
      <c r="S220" s="228"/>
    </row>
    <row r="221" spans="1:19" x14ac:dyDescent="0.25">
      <c r="A221" s="4"/>
      <c r="B221" s="254"/>
      <c r="C221" s="3"/>
      <c r="D221" s="46"/>
      <c r="E221" s="75"/>
      <c r="F221" s="17"/>
      <c r="G221" s="18"/>
      <c r="H221" s="58"/>
      <c r="I221" s="46"/>
      <c r="J221" s="282"/>
      <c r="K221" s="77"/>
      <c r="L221" s="238"/>
      <c r="M221" s="78">
        <f>Kosten</f>
        <v>0</v>
      </c>
      <c r="N221" s="136"/>
      <c r="P221" s="224"/>
      <c r="Q221" s="227"/>
      <c r="S221" s="228"/>
    </row>
    <row r="222" spans="1:19" x14ac:dyDescent="0.25">
      <c r="A222" s="4"/>
      <c r="B222" s="254"/>
      <c r="C222" s="3"/>
      <c r="D222" s="46"/>
      <c r="E222" s="75"/>
      <c r="F222" s="17"/>
      <c r="G222" s="18"/>
      <c r="H222" s="58"/>
      <c r="I222" s="46"/>
      <c r="J222" s="282"/>
      <c r="K222" s="77"/>
      <c r="L222" s="238"/>
      <c r="M222" s="78">
        <f>Kosten</f>
        <v>0</v>
      </c>
      <c r="N222" s="136"/>
      <c r="P222" s="224"/>
      <c r="Q222" s="227"/>
      <c r="S222" s="228"/>
    </row>
    <row r="223" spans="1:19" x14ac:dyDescent="0.25">
      <c r="A223" s="4"/>
      <c r="B223" s="254"/>
      <c r="C223" s="3"/>
      <c r="D223" s="46"/>
      <c r="E223" s="75"/>
      <c r="F223" s="17"/>
      <c r="G223" s="18"/>
      <c r="H223" s="58"/>
      <c r="I223" s="46"/>
      <c r="J223" s="282"/>
      <c r="K223" s="77"/>
      <c r="L223" s="238"/>
      <c r="M223" s="78">
        <f>Kosten</f>
        <v>0</v>
      </c>
      <c r="N223" s="136"/>
      <c r="P223" s="224"/>
      <c r="Q223" s="227"/>
      <c r="S223" s="228"/>
    </row>
    <row r="224" spans="1:19" x14ac:dyDescent="0.25">
      <c r="A224" s="4"/>
      <c r="B224" s="254"/>
      <c r="C224" s="3"/>
      <c r="D224" s="46"/>
      <c r="E224" s="75"/>
      <c r="F224" s="17"/>
      <c r="G224" s="18"/>
      <c r="H224" s="58"/>
      <c r="I224" s="46"/>
      <c r="J224" s="282"/>
      <c r="K224" s="77"/>
      <c r="L224" s="238"/>
      <c r="M224" s="78">
        <f>Kosten</f>
        <v>0</v>
      </c>
      <c r="N224" s="136"/>
      <c r="P224" s="224"/>
      <c r="Q224" s="227"/>
      <c r="S224" s="228"/>
    </row>
    <row r="225" spans="1:19" x14ac:dyDescent="0.25">
      <c r="A225" s="4"/>
      <c r="B225" s="254"/>
      <c r="C225" s="3"/>
      <c r="D225" s="46"/>
      <c r="E225" s="75"/>
      <c r="F225" s="17"/>
      <c r="G225" s="18"/>
      <c r="H225" s="58"/>
      <c r="I225" s="46"/>
      <c r="J225" s="282"/>
      <c r="K225" s="77"/>
      <c r="L225" s="238"/>
      <c r="M225" s="78">
        <f>Kosten</f>
        <v>0</v>
      </c>
      <c r="N225" s="136"/>
      <c r="P225" s="224"/>
      <c r="Q225" s="227"/>
      <c r="S225" s="228"/>
    </row>
    <row r="226" spans="1:19" x14ac:dyDescent="0.25">
      <c r="A226" s="4"/>
      <c r="B226" s="254"/>
      <c r="C226" s="3"/>
      <c r="D226" s="46"/>
      <c r="E226" s="75"/>
      <c r="F226" s="17"/>
      <c r="G226" s="18"/>
      <c r="H226" s="58"/>
      <c r="I226" s="46"/>
      <c r="J226" s="282"/>
      <c r="K226" s="77"/>
      <c r="L226" s="238"/>
      <c r="M226" s="78">
        <f>Kosten</f>
        <v>0</v>
      </c>
      <c r="N226" s="136"/>
      <c r="P226" s="224"/>
      <c r="Q226" s="227"/>
      <c r="S226" s="228"/>
    </row>
    <row r="227" spans="1:19" x14ac:dyDescent="0.25">
      <c r="A227" s="4"/>
      <c r="B227" s="254"/>
      <c r="C227" s="3"/>
      <c r="D227" s="46"/>
      <c r="E227" s="75"/>
      <c r="F227" s="17"/>
      <c r="G227" s="18"/>
      <c r="H227" s="58"/>
      <c r="I227" s="46"/>
      <c r="J227" s="282"/>
      <c r="K227" s="77"/>
      <c r="L227" s="238"/>
      <c r="M227" s="78">
        <f>Kosten</f>
        <v>0</v>
      </c>
      <c r="N227" s="136"/>
      <c r="P227" s="224"/>
      <c r="Q227" s="227"/>
      <c r="S227" s="228"/>
    </row>
    <row r="228" spans="1:19" x14ac:dyDescent="0.25">
      <c r="A228" s="4"/>
      <c r="B228" s="254"/>
      <c r="C228" s="3"/>
      <c r="D228" s="46"/>
      <c r="E228" s="75"/>
      <c r="F228" s="17"/>
      <c r="G228" s="18"/>
      <c r="H228" s="58"/>
      <c r="I228" s="46"/>
      <c r="J228" s="282"/>
      <c r="K228" s="77"/>
      <c r="L228" s="238"/>
      <c r="M228" s="78">
        <f>Kosten</f>
        <v>0</v>
      </c>
      <c r="N228" s="136"/>
      <c r="P228" s="224"/>
      <c r="Q228" s="227"/>
      <c r="S228" s="228"/>
    </row>
    <row r="229" spans="1:19" x14ac:dyDescent="0.25">
      <c r="A229" s="4"/>
      <c r="B229" s="254"/>
      <c r="C229" s="3"/>
      <c r="D229" s="46"/>
      <c r="E229" s="75"/>
      <c r="F229" s="17"/>
      <c r="G229" s="18"/>
      <c r="H229" s="58"/>
      <c r="I229" s="46"/>
      <c r="J229" s="282"/>
      <c r="K229" s="77"/>
      <c r="L229" s="238"/>
      <c r="M229" s="78">
        <f>Kosten</f>
        <v>0</v>
      </c>
      <c r="N229" s="136"/>
      <c r="P229" s="224"/>
      <c r="Q229" s="227"/>
      <c r="S229" s="228"/>
    </row>
    <row r="230" spans="1:19" x14ac:dyDescent="0.25">
      <c r="A230" s="4"/>
      <c r="B230" s="254"/>
      <c r="C230" s="3"/>
      <c r="D230" s="46"/>
      <c r="E230" s="75"/>
      <c r="F230" s="17"/>
      <c r="G230" s="18"/>
      <c r="H230" s="58"/>
      <c r="I230" s="46"/>
      <c r="J230" s="282"/>
      <c r="K230" s="77"/>
      <c r="L230" s="238"/>
      <c r="M230" s="78">
        <f>Kosten</f>
        <v>0</v>
      </c>
      <c r="N230" s="136"/>
      <c r="P230" s="224"/>
      <c r="Q230" s="227"/>
      <c r="S230" s="228"/>
    </row>
    <row r="231" spans="1:19" x14ac:dyDescent="0.25">
      <c r="A231" s="4"/>
      <c r="B231" s="254"/>
      <c r="C231" s="3"/>
      <c r="D231" s="46"/>
      <c r="E231" s="75"/>
      <c r="F231" s="17"/>
      <c r="G231" s="18"/>
      <c r="H231" s="58"/>
      <c r="I231" s="46"/>
      <c r="J231" s="282"/>
      <c r="K231" s="77"/>
      <c r="L231" s="238"/>
      <c r="M231" s="78">
        <f>Kosten</f>
        <v>0</v>
      </c>
      <c r="N231" s="136"/>
      <c r="P231" s="224"/>
      <c r="Q231" s="227"/>
      <c r="S231" s="228"/>
    </row>
    <row r="232" spans="1:19" x14ac:dyDescent="0.25">
      <c r="A232" s="4"/>
      <c r="B232" s="254"/>
      <c r="C232" s="3"/>
      <c r="D232" s="46"/>
      <c r="E232" s="75"/>
      <c r="F232" s="17"/>
      <c r="G232" s="18"/>
      <c r="H232" s="58"/>
      <c r="I232" s="46"/>
      <c r="J232" s="282"/>
      <c r="K232" s="77"/>
      <c r="L232" s="238"/>
      <c r="M232" s="78">
        <f>Kosten</f>
        <v>0</v>
      </c>
      <c r="N232" s="136"/>
      <c r="P232" s="224"/>
      <c r="Q232" s="227"/>
      <c r="S232" s="228"/>
    </row>
    <row r="233" spans="1:19" x14ac:dyDescent="0.25">
      <c r="A233" s="4"/>
      <c r="B233" s="254"/>
      <c r="C233" s="3"/>
      <c r="D233" s="46"/>
      <c r="E233" s="75"/>
      <c r="F233" s="17"/>
      <c r="G233" s="18"/>
      <c r="H233" s="58"/>
      <c r="I233" s="46"/>
      <c r="J233" s="282"/>
      <c r="K233" s="77"/>
      <c r="L233" s="238"/>
      <c r="M233" s="78">
        <f>Kosten</f>
        <v>0</v>
      </c>
      <c r="N233" s="136"/>
      <c r="P233" s="224"/>
      <c r="Q233" s="227"/>
      <c r="S233" s="228"/>
    </row>
    <row r="234" spans="1:19" x14ac:dyDescent="0.25">
      <c r="A234" s="4"/>
      <c r="B234" s="254"/>
      <c r="C234" s="3"/>
      <c r="D234" s="46"/>
      <c r="E234" s="75"/>
      <c r="F234" s="17"/>
      <c r="G234" s="18"/>
      <c r="H234" s="58"/>
      <c r="I234" s="46"/>
      <c r="J234" s="282"/>
      <c r="K234" s="77"/>
      <c r="L234" s="238"/>
      <c r="M234" s="78">
        <f>Kosten</f>
        <v>0</v>
      </c>
      <c r="N234" s="136"/>
      <c r="P234" s="224"/>
      <c r="Q234" s="227"/>
      <c r="S234" s="228"/>
    </row>
    <row r="235" spans="1:19" x14ac:dyDescent="0.25">
      <c r="A235" s="4"/>
      <c r="B235" s="254"/>
      <c r="C235" s="3"/>
      <c r="D235" s="46"/>
      <c r="E235" s="75"/>
      <c r="F235" s="17"/>
      <c r="G235" s="18"/>
      <c r="H235" s="58"/>
      <c r="I235" s="46"/>
      <c r="J235" s="282"/>
      <c r="K235" s="77"/>
      <c r="L235" s="238"/>
      <c r="M235" s="78">
        <f>Kosten</f>
        <v>0</v>
      </c>
      <c r="N235" s="136"/>
      <c r="P235" s="224"/>
      <c r="Q235" s="227"/>
      <c r="S235" s="228"/>
    </row>
    <row r="236" spans="1:19" x14ac:dyDescent="0.25">
      <c r="A236" s="4"/>
      <c r="B236" s="254"/>
      <c r="C236" s="3"/>
      <c r="D236" s="46"/>
      <c r="E236" s="75"/>
      <c r="F236" s="17"/>
      <c r="G236" s="18"/>
      <c r="H236" s="58"/>
      <c r="I236" s="46"/>
      <c r="J236" s="282"/>
      <c r="K236" s="77"/>
      <c r="L236" s="238"/>
      <c r="M236" s="78">
        <f>Kosten</f>
        <v>0</v>
      </c>
      <c r="N236" s="136"/>
      <c r="P236" s="224"/>
      <c r="Q236" s="227"/>
      <c r="S236" s="228"/>
    </row>
    <row r="237" spans="1:19" x14ac:dyDescent="0.25">
      <c r="A237" s="4"/>
      <c r="B237" s="254"/>
      <c r="C237" s="3"/>
      <c r="D237" s="46"/>
      <c r="E237" s="75"/>
      <c r="F237" s="17"/>
      <c r="G237" s="18"/>
      <c r="H237" s="58"/>
      <c r="I237" s="46"/>
      <c r="J237" s="282"/>
      <c r="K237" s="77"/>
      <c r="L237" s="238"/>
      <c r="M237" s="78">
        <f>Kosten</f>
        <v>0</v>
      </c>
      <c r="N237" s="136"/>
      <c r="P237" s="224"/>
      <c r="Q237" s="227"/>
      <c r="S237" s="228"/>
    </row>
    <row r="238" spans="1:19" x14ac:dyDescent="0.25">
      <c r="A238" s="4"/>
      <c r="B238" s="254"/>
      <c r="C238" s="3"/>
      <c r="D238" s="46"/>
      <c r="E238" s="75"/>
      <c r="F238" s="17"/>
      <c r="G238" s="18"/>
      <c r="H238" s="58"/>
      <c r="I238" s="46"/>
      <c r="J238" s="282"/>
      <c r="K238" s="77"/>
      <c r="L238" s="238"/>
      <c r="M238" s="78">
        <f>Kosten</f>
        <v>0</v>
      </c>
      <c r="N238" s="136"/>
      <c r="P238" s="224"/>
      <c r="Q238" s="227"/>
      <c r="S238" s="228"/>
    </row>
    <row r="239" spans="1:19" x14ac:dyDescent="0.25">
      <c r="A239" s="4"/>
      <c r="B239" s="254"/>
      <c r="C239" s="3"/>
      <c r="D239" s="46"/>
      <c r="E239" s="75"/>
      <c r="F239" s="17"/>
      <c r="G239" s="18"/>
      <c r="H239" s="58"/>
      <c r="I239" s="46"/>
      <c r="J239" s="282"/>
      <c r="K239" s="77"/>
      <c r="L239" s="238"/>
      <c r="M239" s="78">
        <f>Kosten</f>
        <v>0</v>
      </c>
      <c r="N239" s="136"/>
      <c r="P239" s="224"/>
      <c r="Q239" s="227"/>
      <c r="S239" s="228"/>
    </row>
    <row r="240" spans="1:19" x14ac:dyDescent="0.25">
      <c r="A240" s="4"/>
      <c r="B240" s="254"/>
      <c r="C240" s="3"/>
      <c r="D240" s="46"/>
      <c r="E240" s="75"/>
      <c r="F240" s="17"/>
      <c r="G240" s="18"/>
      <c r="H240" s="58"/>
      <c r="I240" s="46"/>
      <c r="J240" s="282"/>
      <c r="K240" s="77"/>
      <c r="L240" s="238"/>
      <c r="M240" s="78">
        <f>Kosten</f>
        <v>0</v>
      </c>
      <c r="N240" s="136"/>
      <c r="P240" s="224"/>
      <c r="Q240" s="227"/>
      <c r="S240" s="228"/>
    </row>
    <row r="241" spans="1:19" x14ac:dyDescent="0.25">
      <c r="A241" s="4"/>
      <c r="B241" s="254"/>
      <c r="C241" s="3"/>
      <c r="D241" s="46"/>
      <c r="E241" s="75"/>
      <c r="F241" s="17"/>
      <c r="G241" s="18"/>
      <c r="H241" s="58"/>
      <c r="I241" s="46"/>
      <c r="J241" s="282"/>
      <c r="K241" s="77"/>
      <c r="L241" s="238"/>
      <c r="M241" s="78">
        <f>Kosten</f>
        <v>0</v>
      </c>
      <c r="N241" s="136"/>
      <c r="P241" s="224"/>
      <c r="Q241" s="227"/>
      <c r="S241" s="228"/>
    </row>
    <row r="242" spans="1:19" x14ac:dyDescent="0.25">
      <c r="A242" s="4"/>
      <c r="B242" s="254"/>
      <c r="C242" s="3"/>
      <c r="D242" s="46"/>
      <c r="E242" s="75"/>
      <c r="F242" s="17"/>
      <c r="G242" s="18"/>
      <c r="H242" s="58"/>
      <c r="I242" s="46"/>
      <c r="J242" s="282"/>
      <c r="K242" s="77"/>
      <c r="L242" s="238"/>
      <c r="M242" s="78">
        <f>Kosten</f>
        <v>0</v>
      </c>
      <c r="N242" s="136"/>
      <c r="P242" s="224"/>
      <c r="Q242" s="227"/>
      <c r="S242" s="228"/>
    </row>
    <row r="243" spans="1:19" x14ac:dyDescent="0.25">
      <c r="A243" s="4"/>
      <c r="B243" s="254"/>
      <c r="C243" s="3"/>
      <c r="D243" s="46"/>
      <c r="E243" s="75"/>
      <c r="F243" s="17"/>
      <c r="G243" s="18"/>
      <c r="H243" s="58"/>
      <c r="I243" s="46"/>
      <c r="J243" s="282"/>
      <c r="K243" s="77"/>
      <c r="L243" s="238"/>
      <c r="M243" s="78">
        <f>Kosten</f>
        <v>0</v>
      </c>
      <c r="N243" s="136"/>
      <c r="P243" s="224"/>
      <c r="Q243" s="227"/>
      <c r="S243" s="228"/>
    </row>
    <row r="244" spans="1:19" x14ac:dyDescent="0.25">
      <c r="A244" s="4"/>
      <c r="B244" s="254"/>
      <c r="C244" s="3"/>
      <c r="D244" s="46"/>
      <c r="E244" s="75"/>
      <c r="F244" s="17"/>
      <c r="G244" s="18"/>
      <c r="H244" s="58"/>
      <c r="I244" s="46"/>
      <c r="J244" s="282"/>
      <c r="K244" s="77"/>
      <c r="L244" s="238"/>
      <c r="M244" s="78">
        <f>Kosten</f>
        <v>0</v>
      </c>
      <c r="N244" s="136"/>
      <c r="P244" s="224"/>
      <c r="Q244" s="227"/>
      <c r="S244" s="228"/>
    </row>
    <row r="245" spans="1:19" x14ac:dyDescent="0.25">
      <c r="A245" s="4"/>
      <c r="B245" s="254"/>
      <c r="C245" s="3"/>
      <c r="D245" s="46"/>
      <c r="E245" s="75"/>
      <c r="F245" s="17"/>
      <c r="G245" s="18"/>
      <c r="H245" s="58"/>
      <c r="I245" s="46"/>
      <c r="J245" s="282"/>
      <c r="K245" s="77"/>
      <c r="L245" s="238"/>
      <c r="M245" s="78">
        <f>Kosten</f>
        <v>0</v>
      </c>
      <c r="N245" s="136"/>
      <c r="P245" s="224"/>
      <c r="Q245" s="227"/>
      <c r="S245" s="228"/>
    </row>
    <row r="246" spans="1:19" x14ac:dyDescent="0.25">
      <c r="A246" s="4"/>
      <c r="B246" s="254"/>
      <c r="C246" s="3"/>
      <c r="D246" s="46"/>
      <c r="E246" s="75"/>
      <c r="F246" s="17"/>
      <c r="G246" s="18"/>
      <c r="H246" s="58"/>
      <c r="I246" s="46"/>
      <c r="J246" s="282"/>
      <c r="K246" s="77"/>
      <c r="L246" s="238"/>
      <c r="M246" s="78">
        <f>Kosten</f>
        <v>0</v>
      </c>
      <c r="N246" s="136"/>
      <c r="P246" s="224"/>
      <c r="Q246" s="227"/>
      <c r="S246" s="228"/>
    </row>
    <row r="247" spans="1:19" x14ac:dyDescent="0.25">
      <c r="A247" s="4"/>
      <c r="B247" s="254"/>
      <c r="C247" s="3"/>
      <c r="D247" s="46"/>
      <c r="E247" s="75"/>
      <c r="F247" s="17"/>
      <c r="G247" s="18"/>
      <c r="H247" s="58"/>
      <c r="I247" s="46"/>
      <c r="J247" s="282"/>
      <c r="K247" s="77"/>
      <c r="L247" s="238"/>
      <c r="M247" s="78">
        <f>Kosten</f>
        <v>0</v>
      </c>
      <c r="N247" s="136"/>
      <c r="P247" s="224"/>
      <c r="Q247" s="227"/>
      <c r="S247" s="228"/>
    </row>
    <row r="248" spans="1:19" x14ac:dyDescent="0.25">
      <c r="A248" s="4"/>
      <c r="B248" s="254"/>
      <c r="C248" s="3"/>
      <c r="D248" s="46"/>
      <c r="E248" s="75"/>
      <c r="F248" s="17"/>
      <c r="G248" s="18"/>
      <c r="H248" s="58"/>
      <c r="I248" s="46"/>
      <c r="J248" s="282"/>
      <c r="K248" s="77"/>
      <c r="L248" s="238"/>
      <c r="M248" s="78">
        <f>Kosten</f>
        <v>0</v>
      </c>
      <c r="N248" s="136"/>
      <c r="P248" s="224"/>
      <c r="Q248" s="227"/>
      <c r="S248" s="228"/>
    </row>
    <row r="249" spans="1:19" x14ac:dyDescent="0.25">
      <c r="A249" s="4"/>
      <c r="B249" s="254"/>
      <c r="C249" s="3"/>
      <c r="D249" s="46"/>
      <c r="E249" s="75"/>
      <c r="F249" s="17"/>
      <c r="G249" s="18"/>
      <c r="H249" s="58"/>
      <c r="I249" s="46"/>
      <c r="J249" s="282"/>
      <c r="K249" s="77"/>
      <c r="L249" s="238"/>
      <c r="M249" s="78">
        <f>Kosten</f>
        <v>0</v>
      </c>
      <c r="N249" s="136"/>
      <c r="P249" s="224"/>
      <c r="Q249" s="227"/>
      <c r="S249" s="228"/>
    </row>
    <row r="250" spans="1:19" x14ac:dyDescent="0.25">
      <c r="A250" s="4"/>
      <c r="B250" s="254"/>
      <c r="C250" s="3"/>
      <c r="D250" s="46"/>
      <c r="E250" s="75"/>
      <c r="F250" s="17"/>
      <c r="G250" s="18"/>
      <c r="H250" s="58"/>
      <c r="I250" s="46"/>
      <c r="J250" s="282"/>
      <c r="K250" s="77"/>
      <c r="L250" s="238"/>
      <c r="M250" s="78">
        <f>Kosten</f>
        <v>0</v>
      </c>
      <c r="N250" s="136"/>
      <c r="P250" s="224"/>
      <c r="Q250" s="227"/>
      <c r="S250" s="228"/>
    </row>
    <row r="251" spans="1:19" x14ac:dyDescent="0.25">
      <c r="A251" s="4"/>
      <c r="B251" s="254"/>
      <c r="C251" s="3"/>
      <c r="D251" s="46"/>
      <c r="E251" s="75"/>
      <c r="F251" s="17"/>
      <c r="G251" s="18"/>
      <c r="H251" s="58"/>
      <c r="I251" s="46"/>
      <c r="J251" s="282"/>
      <c r="K251" s="77"/>
      <c r="L251" s="238"/>
      <c r="M251" s="78">
        <f>Kosten</f>
        <v>0</v>
      </c>
      <c r="N251" s="136"/>
      <c r="P251" s="224"/>
      <c r="Q251" s="227"/>
      <c r="S251" s="228"/>
    </row>
    <row r="252" spans="1:19" x14ac:dyDescent="0.25">
      <c r="A252" s="4"/>
      <c r="B252" s="254"/>
      <c r="C252" s="3"/>
      <c r="D252" s="46"/>
      <c r="E252" s="75"/>
      <c r="F252" s="17"/>
      <c r="G252" s="18"/>
      <c r="H252" s="58"/>
      <c r="I252" s="46"/>
      <c r="J252" s="282"/>
      <c r="K252" s="77"/>
      <c r="L252" s="238"/>
      <c r="M252" s="78">
        <f>Kosten</f>
        <v>0</v>
      </c>
      <c r="N252" s="136"/>
      <c r="P252" s="224"/>
      <c r="Q252" s="227"/>
      <c r="S252" s="228"/>
    </row>
    <row r="253" spans="1:19" x14ac:dyDescent="0.25">
      <c r="A253" s="4"/>
      <c r="B253" s="254"/>
      <c r="C253" s="3"/>
      <c r="D253" s="46"/>
      <c r="E253" s="75"/>
      <c r="F253" s="17"/>
      <c r="G253" s="18"/>
      <c r="H253" s="58"/>
      <c r="I253" s="46"/>
      <c r="J253" s="282"/>
      <c r="K253" s="77"/>
      <c r="L253" s="238"/>
      <c r="M253" s="78">
        <f>Kosten</f>
        <v>0</v>
      </c>
      <c r="N253" s="136"/>
      <c r="P253" s="224"/>
      <c r="Q253" s="227"/>
      <c r="S253" s="228"/>
    </row>
    <row r="254" spans="1:19" x14ac:dyDescent="0.25">
      <c r="A254" s="4"/>
      <c r="B254" s="254"/>
      <c r="C254" s="3"/>
      <c r="D254" s="46"/>
      <c r="E254" s="75"/>
      <c r="F254" s="17"/>
      <c r="G254" s="18"/>
      <c r="H254" s="58"/>
      <c r="I254" s="46"/>
      <c r="J254" s="282"/>
      <c r="K254" s="77"/>
      <c r="L254" s="238"/>
      <c r="M254" s="78">
        <f>Kosten</f>
        <v>0</v>
      </c>
      <c r="N254" s="136"/>
      <c r="P254" s="224"/>
      <c r="Q254" s="227"/>
      <c r="S254" s="228"/>
    </row>
    <row r="255" spans="1:19" x14ac:dyDescent="0.25">
      <c r="A255" s="4"/>
      <c r="B255" s="254"/>
      <c r="C255" s="3"/>
      <c r="D255" s="46"/>
      <c r="E255" s="75"/>
      <c r="F255" s="17"/>
      <c r="G255" s="18"/>
      <c r="H255" s="58"/>
      <c r="I255" s="46"/>
      <c r="J255" s="282"/>
      <c r="K255" s="77"/>
      <c r="L255" s="238"/>
      <c r="M255" s="78">
        <f>Kosten</f>
        <v>0</v>
      </c>
      <c r="N255" s="136"/>
      <c r="P255" s="224"/>
      <c r="Q255" s="227"/>
      <c r="S255" s="228"/>
    </row>
    <row r="256" spans="1:19" x14ac:dyDescent="0.25">
      <c r="A256" s="4"/>
      <c r="B256" s="254"/>
      <c r="C256" s="3"/>
      <c r="D256" s="46"/>
      <c r="E256" s="75"/>
      <c r="F256" s="17"/>
      <c r="G256" s="18"/>
      <c r="H256" s="58"/>
      <c r="I256" s="46"/>
      <c r="J256" s="282"/>
      <c r="K256" s="77"/>
      <c r="L256" s="238"/>
      <c r="M256" s="78">
        <f>Kosten</f>
        <v>0</v>
      </c>
      <c r="N256" s="136"/>
      <c r="P256" s="224"/>
      <c r="Q256" s="227"/>
      <c r="S256" s="228"/>
    </row>
    <row r="257" spans="1:19" x14ac:dyDescent="0.25">
      <c r="A257" s="4"/>
      <c r="B257" s="254"/>
      <c r="C257" s="3"/>
      <c r="D257" s="46"/>
      <c r="E257" s="75"/>
      <c r="F257" s="17"/>
      <c r="G257" s="18"/>
      <c r="H257" s="58"/>
      <c r="I257" s="46"/>
      <c r="J257" s="282"/>
      <c r="K257" s="77"/>
      <c r="L257" s="238"/>
      <c r="M257" s="78">
        <f>Kosten</f>
        <v>0</v>
      </c>
      <c r="N257" s="136"/>
      <c r="P257" s="224"/>
      <c r="Q257" s="227"/>
      <c r="S257" s="228"/>
    </row>
    <row r="258" spans="1:19" x14ac:dyDescent="0.25">
      <c r="A258" s="4"/>
      <c r="B258" s="254"/>
      <c r="C258" s="3"/>
      <c r="D258" s="46"/>
      <c r="E258" s="75"/>
      <c r="F258" s="17"/>
      <c r="G258" s="18"/>
      <c r="H258" s="58"/>
      <c r="I258" s="46"/>
      <c r="J258" s="282"/>
      <c r="K258" s="77"/>
      <c r="L258" s="238"/>
      <c r="M258" s="78">
        <f>Kosten</f>
        <v>0</v>
      </c>
      <c r="N258" s="136"/>
      <c r="P258" s="224"/>
      <c r="Q258" s="227"/>
      <c r="S258" s="228"/>
    </row>
    <row r="259" spans="1:19" x14ac:dyDescent="0.25">
      <c r="A259" s="4"/>
      <c r="B259" s="254"/>
      <c r="C259" s="3"/>
      <c r="D259" s="46"/>
      <c r="E259" s="75"/>
      <c r="F259" s="17"/>
      <c r="G259" s="18"/>
      <c r="H259" s="58"/>
      <c r="I259" s="46"/>
      <c r="J259" s="282"/>
      <c r="K259" s="77"/>
      <c r="L259" s="238"/>
      <c r="M259" s="78">
        <f>Kosten</f>
        <v>0</v>
      </c>
      <c r="N259" s="136"/>
      <c r="P259" s="224"/>
      <c r="Q259" s="227"/>
      <c r="S259" s="228"/>
    </row>
    <row r="260" spans="1:19" x14ac:dyDescent="0.25">
      <c r="A260" s="4"/>
      <c r="B260" s="254"/>
      <c r="C260" s="3"/>
      <c r="D260" s="46"/>
      <c r="E260" s="75"/>
      <c r="F260" s="17"/>
      <c r="G260" s="18"/>
      <c r="H260" s="58"/>
      <c r="I260" s="46"/>
      <c r="J260" s="282"/>
      <c r="K260" s="77"/>
      <c r="L260" s="238"/>
      <c r="M260" s="78">
        <f>Kosten</f>
        <v>0</v>
      </c>
      <c r="N260" s="136"/>
      <c r="P260" s="224"/>
      <c r="Q260" s="227"/>
      <c r="S260" s="228"/>
    </row>
    <row r="261" spans="1:19" x14ac:dyDescent="0.25">
      <c r="A261" s="4"/>
      <c r="B261" s="254"/>
      <c r="C261" s="3"/>
      <c r="D261" s="46"/>
      <c r="E261" s="75"/>
      <c r="F261" s="17"/>
      <c r="G261" s="18"/>
      <c r="H261" s="58"/>
      <c r="I261" s="46"/>
      <c r="J261" s="282"/>
      <c r="K261" s="77"/>
      <c r="L261" s="238"/>
      <c r="M261" s="78">
        <f>Kosten</f>
        <v>0</v>
      </c>
      <c r="N261" s="136"/>
      <c r="P261" s="224"/>
      <c r="Q261" s="227"/>
      <c r="S261" s="228"/>
    </row>
    <row r="262" spans="1:19" x14ac:dyDescent="0.25">
      <c r="A262" s="4"/>
      <c r="B262" s="254"/>
      <c r="C262" s="3"/>
      <c r="D262" s="46"/>
      <c r="E262" s="75"/>
      <c r="F262" s="17"/>
      <c r="G262" s="18"/>
      <c r="H262" s="58"/>
      <c r="I262" s="46"/>
      <c r="J262" s="282"/>
      <c r="K262" s="77"/>
      <c r="L262" s="238"/>
      <c r="M262" s="78">
        <f>Kosten</f>
        <v>0</v>
      </c>
      <c r="N262" s="136"/>
      <c r="P262" s="224"/>
      <c r="Q262" s="227"/>
      <c r="S262" s="228"/>
    </row>
    <row r="263" spans="1:19" x14ac:dyDescent="0.25">
      <c r="A263" s="4"/>
      <c r="B263" s="254"/>
      <c r="C263" s="3"/>
      <c r="D263" s="46"/>
      <c r="E263" s="75"/>
      <c r="F263" s="17"/>
      <c r="G263" s="18"/>
      <c r="H263" s="58"/>
      <c r="I263" s="46"/>
      <c r="J263" s="282"/>
      <c r="K263" s="77"/>
      <c r="L263" s="238"/>
      <c r="M263" s="78">
        <f>Kosten</f>
        <v>0</v>
      </c>
      <c r="N263" s="136"/>
      <c r="P263" s="224"/>
      <c r="Q263" s="227"/>
      <c r="S263" s="228"/>
    </row>
    <row r="264" spans="1:19" x14ac:dyDescent="0.25">
      <c r="A264" s="4"/>
      <c r="B264" s="254"/>
      <c r="C264" s="3"/>
      <c r="D264" s="46"/>
      <c r="E264" s="75"/>
      <c r="F264" s="17"/>
      <c r="G264" s="18"/>
      <c r="H264" s="58"/>
      <c r="I264" s="46"/>
      <c r="J264" s="282"/>
      <c r="K264" s="77"/>
      <c r="L264" s="238"/>
      <c r="M264" s="78">
        <f>Kosten</f>
        <v>0</v>
      </c>
      <c r="N264" s="136"/>
      <c r="P264" s="224"/>
      <c r="Q264" s="227"/>
      <c r="S264" s="228"/>
    </row>
    <row r="265" spans="1:19" x14ac:dyDescent="0.25">
      <c r="A265" s="4"/>
      <c r="B265" s="254"/>
      <c r="C265" s="3"/>
      <c r="D265" s="46"/>
      <c r="E265" s="75"/>
      <c r="F265" s="17"/>
      <c r="G265" s="18"/>
      <c r="H265" s="58"/>
      <c r="I265" s="46"/>
      <c r="J265" s="282"/>
      <c r="K265" s="77"/>
      <c r="L265" s="238"/>
      <c r="M265" s="78">
        <f>Kosten</f>
        <v>0</v>
      </c>
      <c r="N265" s="136"/>
      <c r="P265" s="224"/>
      <c r="Q265" s="227"/>
      <c r="S265" s="228"/>
    </row>
    <row r="266" spans="1:19" x14ac:dyDescent="0.25">
      <c r="A266" s="4"/>
      <c r="B266" s="254"/>
      <c r="C266" s="3"/>
      <c r="D266" s="46"/>
      <c r="E266" s="75"/>
      <c r="F266" s="17"/>
      <c r="G266" s="18"/>
      <c r="H266" s="58"/>
      <c r="I266" s="46"/>
      <c r="J266" s="282"/>
      <c r="K266" s="77"/>
      <c r="L266" s="238"/>
      <c r="M266" s="78">
        <f>Kosten</f>
        <v>0</v>
      </c>
      <c r="N266" s="136"/>
      <c r="P266" s="224"/>
      <c r="Q266" s="227"/>
      <c r="S266" s="228"/>
    </row>
    <row r="267" spans="1:19" x14ac:dyDescent="0.25">
      <c r="A267" s="4"/>
      <c r="B267" s="254"/>
      <c r="C267" s="3"/>
      <c r="D267" s="46"/>
      <c r="E267" s="75"/>
      <c r="F267" s="17"/>
      <c r="G267" s="18"/>
      <c r="H267" s="58"/>
      <c r="I267" s="46"/>
      <c r="J267" s="282"/>
      <c r="K267" s="77"/>
      <c r="L267" s="238"/>
      <c r="M267" s="78">
        <f>Kosten</f>
        <v>0</v>
      </c>
      <c r="N267" s="136"/>
      <c r="P267" s="224"/>
      <c r="Q267" s="227"/>
      <c r="S267" s="228"/>
    </row>
    <row r="268" spans="1:19" x14ac:dyDescent="0.25">
      <c r="A268" s="4"/>
      <c r="B268" s="254"/>
      <c r="C268" s="3"/>
      <c r="D268" s="46"/>
      <c r="E268" s="75"/>
      <c r="F268" s="17"/>
      <c r="G268" s="18"/>
      <c r="H268" s="58"/>
      <c r="I268" s="46"/>
      <c r="J268" s="282"/>
      <c r="K268" s="77"/>
      <c r="L268" s="238"/>
      <c r="M268" s="78">
        <f>Kosten</f>
        <v>0</v>
      </c>
      <c r="N268" s="136"/>
      <c r="P268" s="224"/>
      <c r="Q268" s="227"/>
      <c r="S268" s="228"/>
    </row>
    <row r="269" spans="1:19" x14ac:dyDescent="0.25">
      <c r="A269" s="4"/>
      <c r="B269" s="254"/>
      <c r="C269" s="3"/>
      <c r="D269" s="46"/>
      <c r="E269" s="75"/>
      <c r="F269" s="17"/>
      <c r="G269" s="18"/>
      <c r="H269" s="58"/>
      <c r="I269" s="46"/>
      <c r="J269" s="282"/>
      <c r="K269" s="77"/>
      <c r="L269" s="238"/>
      <c r="M269" s="78">
        <f>Kosten</f>
        <v>0</v>
      </c>
      <c r="N269" s="136"/>
      <c r="P269" s="224"/>
      <c r="Q269" s="227"/>
      <c r="S269" s="228"/>
    </row>
    <row r="270" spans="1:19" x14ac:dyDescent="0.25">
      <c r="A270" s="4"/>
      <c r="B270" s="254"/>
      <c r="C270" s="3"/>
      <c r="D270" s="46"/>
      <c r="E270" s="75"/>
      <c r="F270" s="17"/>
      <c r="G270" s="18"/>
      <c r="H270" s="58"/>
      <c r="I270" s="46"/>
      <c r="J270" s="282"/>
      <c r="K270" s="77"/>
      <c r="L270" s="238"/>
      <c r="M270" s="78">
        <f>Kosten</f>
        <v>0</v>
      </c>
      <c r="N270" s="136"/>
      <c r="P270" s="224"/>
      <c r="Q270" s="227"/>
      <c r="S270" s="228"/>
    </row>
    <row r="271" spans="1:19" x14ac:dyDescent="0.25">
      <c r="A271" s="4"/>
      <c r="B271" s="254"/>
      <c r="C271" s="3"/>
      <c r="D271" s="46"/>
      <c r="E271" s="75"/>
      <c r="F271" s="17"/>
      <c r="G271" s="18"/>
      <c r="H271" s="58"/>
      <c r="I271" s="46"/>
      <c r="J271" s="282"/>
      <c r="K271" s="77"/>
      <c r="L271" s="238"/>
      <c r="M271" s="78">
        <f>Kosten</f>
        <v>0</v>
      </c>
      <c r="N271" s="136"/>
      <c r="P271" s="224"/>
      <c r="Q271" s="227"/>
      <c r="S271" s="228"/>
    </row>
    <row r="272" spans="1:19" x14ac:dyDescent="0.25">
      <c r="A272" s="4"/>
      <c r="B272" s="254"/>
      <c r="C272" s="3"/>
      <c r="D272" s="46"/>
      <c r="E272" s="75"/>
      <c r="F272" s="17"/>
      <c r="G272" s="18"/>
      <c r="H272" s="58"/>
      <c r="I272" s="46"/>
      <c r="J272" s="282"/>
      <c r="K272" s="77"/>
      <c r="L272" s="238"/>
      <c r="M272" s="78">
        <f>Kosten</f>
        <v>0</v>
      </c>
      <c r="N272" s="136"/>
      <c r="P272" s="224"/>
      <c r="Q272" s="227"/>
      <c r="S272" s="228"/>
    </row>
    <row r="273" spans="1:19" x14ac:dyDescent="0.25">
      <c r="A273" s="4"/>
      <c r="B273" s="254"/>
      <c r="C273" s="3"/>
      <c r="D273" s="46"/>
      <c r="E273" s="75"/>
      <c r="F273" s="17"/>
      <c r="G273" s="18"/>
      <c r="H273" s="58"/>
      <c r="I273" s="46"/>
      <c r="J273" s="282"/>
      <c r="K273" s="77"/>
      <c r="L273" s="238"/>
      <c r="M273" s="78">
        <f>Kosten</f>
        <v>0</v>
      </c>
      <c r="N273" s="136"/>
      <c r="P273" s="224"/>
      <c r="Q273" s="227"/>
      <c r="S273" s="228"/>
    </row>
    <row r="274" spans="1:19" x14ac:dyDescent="0.25">
      <c r="A274" s="4"/>
      <c r="B274" s="254"/>
      <c r="C274" s="3"/>
      <c r="D274" s="46"/>
      <c r="E274" s="75"/>
      <c r="F274" s="17"/>
      <c r="G274" s="18"/>
      <c r="H274" s="58"/>
      <c r="I274" s="46"/>
      <c r="J274" s="282"/>
      <c r="K274" s="77"/>
      <c r="L274" s="238"/>
      <c r="M274" s="78">
        <f>Kosten</f>
        <v>0</v>
      </c>
      <c r="N274" s="136"/>
      <c r="P274" s="224"/>
      <c r="Q274" s="227"/>
      <c r="S274" s="228"/>
    </row>
    <row r="275" spans="1:19" x14ac:dyDescent="0.25">
      <c r="A275" s="4"/>
      <c r="B275" s="254"/>
      <c r="C275" s="3"/>
      <c r="D275" s="46"/>
      <c r="E275" s="75"/>
      <c r="F275" s="17"/>
      <c r="G275" s="18"/>
      <c r="H275" s="58"/>
      <c r="I275" s="46"/>
      <c r="J275" s="282"/>
      <c r="K275" s="77"/>
      <c r="L275" s="238"/>
      <c r="M275" s="78">
        <f>Kosten</f>
        <v>0</v>
      </c>
      <c r="N275" s="136"/>
      <c r="P275" s="224"/>
      <c r="Q275" s="227"/>
      <c r="S275" s="228"/>
    </row>
    <row r="276" spans="1:19" x14ac:dyDescent="0.25">
      <c r="A276" s="4"/>
      <c r="B276" s="254"/>
      <c r="C276" s="3"/>
      <c r="D276" s="46"/>
      <c r="E276" s="75"/>
      <c r="F276" s="17"/>
      <c r="G276" s="18"/>
      <c r="H276" s="58"/>
      <c r="I276" s="46"/>
      <c r="J276" s="282"/>
      <c r="K276" s="77"/>
      <c r="L276" s="238"/>
      <c r="M276" s="78">
        <f>Kosten</f>
        <v>0</v>
      </c>
      <c r="N276" s="136"/>
      <c r="P276" s="224"/>
      <c r="Q276" s="227"/>
      <c r="S276" s="228"/>
    </row>
    <row r="277" spans="1:19" x14ac:dyDescent="0.25">
      <c r="A277" s="4"/>
      <c r="B277" s="254"/>
      <c r="C277" s="3"/>
      <c r="D277" s="46"/>
      <c r="E277" s="75"/>
      <c r="F277" s="17"/>
      <c r="G277" s="18"/>
      <c r="H277" s="58"/>
      <c r="I277" s="46"/>
      <c r="J277" s="282"/>
      <c r="K277" s="77"/>
      <c r="L277" s="238"/>
      <c r="M277" s="78">
        <f>Kosten</f>
        <v>0</v>
      </c>
      <c r="N277" s="136"/>
      <c r="P277" s="224"/>
      <c r="Q277" s="227"/>
      <c r="S277" s="228"/>
    </row>
    <row r="278" spans="1:19" x14ac:dyDescent="0.25">
      <c r="A278" s="4"/>
      <c r="B278" s="254"/>
      <c r="C278" s="3"/>
      <c r="D278" s="46"/>
      <c r="E278" s="75"/>
      <c r="F278" s="17"/>
      <c r="G278" s="18"/>
      <c r="H278" s="58"/>
      <c r="I278" s="46"/>
      <c r="J278" s="282"/>
      <c r="K278" s="77"/>
      <c r="L278" s="238"/>
      <c r="M278" s="78">
        <f>Kosten</f>
        <v>0</v>
      </c>
      <c r="N278" s="136"/>
      <c r="P278" s="224"/>
      <c r="Q278" s="227"/>
      <c r="S278" s="228"/>
    </row>
    <row r="279" spans="1:19" x14ac:dyDescent="0.25">
      <c r="A279" s="4"/>
      <c r="B279" s="254"/>
      <c r="C279" s="3"/>
      <c r="D279" s="46"/>
      <c r="E279" s="75"/>
      <c r="F279" s="17"/>
      <c r="G279" s="18"/>
      <c r="H279" s="58"/>
      <c r="I279" s="46"/>
      <c r="J279" s="282"/>
      <c r="K279" s="77"/>
      <c r="L279" s="238"/>
      <c r="M279" s="78">
        <f>Kosten</f>
        <v>0</v>
      </c>
      <c r="N279" s="136"/>
      <c r="P279" s="224"/>
      <c r="Q279" s="227"/>
      <c r="S279" s="228"/>
    </row>
    <row r="280" spans="1:19" x14ac:dyDescent="0.25">
      <c r="A280" s="4"/>
      <c r="B280" s="254"/>
      <c r="C280" s="3"/>
      <c r="D280" s="46"/>
      <c r="E280" s="75"/>
      <c r="F280" s="17"/>
      <c r="G280" s="18"/>
      <c r="H280" s="58"/>
      <c r="I280" s="46"/>
      <c r="J280" s="282"/>
      <c r="K280" s="77"/>
      <c r="L280" s="238"/>
      <c r="M280" s="78">
        <f>Kosten</f>
        <v>0</v>
      </c>
      <c r="N280" s="136"/>
      <c r="P280" s="224"/>
      <c r="Q280" s="227"/>
      <c r="S280" s="228"/>
    </row>
    <row r="281" spans="1:19" x14ac:dyDescent="0.25">
      <c r="A281" s="4"/>
      <c r="B281" s="254"/>
      <c r="C281" s="3"/>
      <c r="D281" s="46"/>
      <c r="E281" s="75"/>
      <c r="F281" s="17"/>
      <c r="G281" s="18"/>
      <c r="H281" s="58"/>
      <c r="I281" s="46"/>
      <c r="J281" s="282"/>
      <c r="K281" s="77"/>
      <c r="L281" s="238"/>
      <c r="M281" s="78">
        <f>Kosten</f>
        <v>0</v>
      </c>
      <c r="N281" s="136"/>
      <c r="P281" s="224"/>
      <c r="Q281" s="227"/>
      <c r="S281" s="228"/>
    </row>
    <row r="282" spans="1:19" x14ac:dyDescent="0.25">
      <c r="A282" s="4"/>
      <c r="B282" s="254"/>
      <c r="C282" s="3"/>
      <c r="D282" s="46"/>
      <c r="E282" s="75"/>
      <c r="F282" s="17"/>
      <c r="G282" s="18"/>
      <c r="H282" s="58"/>
      <c r="I282" s="46"/>
      <c r="J282" s="282"/>
      <c r="K282" s="77"/>
      <c r="L282" s="238"/>
      <c r="M282" s="78">
        <f>Kosten</f>
        <v>0</v>
      </c>
      <c r="N282" s="136"/>
      <c r="P282" s="224"/>
      <c r="Q282" s="227"/>
      <c r="S282" s="228"/>
    </row>
    <row r="283" spans="1:19" x14ac:dyDescent="0.25">
      <c r="A283" s="4"/>
      <c r="B283" s="254"/>
      <c r="C283" s="3"/>
      <c r="D283" s="46"/>
      <c r="E283" s="75"/>
      <c r="F283" s="17"/>
      <c r="G283" s="18"/>
      <c r="H283" s="58"/>
      <c r="I283" s="46"/>
      <c r="J283" s="282"/>
      <c r="K283" s="77"/>
      <c r="L283" s="238"/>
      <c r="M283" s="78">
        <f>Kosten</f>
        <v>0</v>
      </c>
      <c r="N283" s="136"/>
      <c r="P283" s="224"/>
      <c r="Q283" s="227"/>
      <c r="S283" s="228"/>
    </row>
    <row r="284" spans="1:19" x14ac:dyDescent="0.25">
      <c r="A284" s="4"/>
      <c r="B284" s="254"/>
      <c r="C284" s="3"/>
      <c r="D284" s="46"/>
      <c r="E284" s="75"/>
      <c r="F284" s="17"/>
      <c r="G284" s="18"/>
      <c r="H284" s="58"/>
      <c r="I284" s="46"/>
      <c r="J284" s="282"/>
      <c r="K284" s="77"/>
      <c r="L284" s="238"/>
      <c r="M284" s="78">
        <f>Kosten</f>
        <v>0</v>
      </c>
      <c r="N284" s="136"/>
      <c r="P284" s="224"/>
      <c r="Q284" s="227"/>
      <c r="S284" s="228"/>
    </row>
    <row r="285" spans="1:19" x14ac:dyDescent="0.25">
      <c r="A285" s="4"/>
      <c r="B285" s="254"/>
      <c r="C285" s="3"/>
      <c r="D285" s="46"/>
      <c r="E285" s="75"/>
      <c r="F285" s="17"/>
      <c r="G285" s="18"/>
      <c r="H285" s="58"/>
      <c r="I285" s="46"/>
      <c r="J285" s="282"/>
      <c r="K285" s="77"/>
      <c r="L285" s="238"/>
      <c r="M285" s="78">
        <f>Kosten</f>
        <v>0</v>
      </c>
      <c r="N285" s="136"/>
      <c r="P285" s="224"/>
      <c r="Q285" s="227"/>
      <c r="S285" s="228"/>
    </row>
    <row r="286" spans="1:19" x14ac:dyDescent="0.25">
      <c r="A286" s="4"/>
      <c r="B286" s="254"/>
      <c r="C286" s="3"/>
      <c r="D286" s="46"/>
      <c r="E286" s="75"/>
      <c r="F286" s="17"/>
      <c r="G286" s="18"/>
      <c r="H286" s="58"/>
      <c r="I286" s="46"/>
      <c r="J286" s="282"/>
      <c r="K286" s="77"/>
      <c r="L286" s="238"/>
      <c r="M286" s="78">
        <f>Kosten</f>
        <v>0</v>
      </c>
      <c r="N286" s="136"/>
      <c r="P286" s="224"/>
      <c r="Q286" s="227"/>
      <c r="S286" s="228"/>
    </row>
    <row r="287" spans="1:19" x14ac:dyDescent="0.25">
      <c r="A287" s="4"/>
      <c r="B287" s="254"/>
      <c r="C287" s="3"/>
      <c r="D287" s="46"/>
      <c r="E287" s="75"/>
      <c r="F287" s="17"/>
      <c r="G287" s="18"/>
      <c r="H287" s="58"/>
      <c r="I287" s="46"/>
      <c r="J287" s="282"/>
      <c r="K287" s="77"/>
      <c r="L287" s="238"/>
      <c r="M287" s="78">
        <f>Kosten</f>
        <v>0</v>
      </c>
      <c r="N287" s="136"/>
      <c r="P287" s="224"/>
      <c r="Q287" s="227"/>
      <c r="S287" s="228"/>
    </row>
    <row r="288" spans="1:19" x14ac:dyDescent="0.25">
      <c r="A288" s="4"/>
      <c r="B288" s="254"/>
      <c r="C288" s="3"/>
      <c r="D288" s="46"/>
      <c r="E288" s="75"/>
      <c r="F288" s="17"/>
      <c r="G288" s="18"/>
      <c r="H288" s="58"/>
      <c r="I288" s="46"/>
      <c r="J288" s="282"/>
      <c r="K288" s="77"/>
      <c r="L288" s="238"/>
      <c r="M288" s="78">
        <f>Kosten</f>
        <v>0</v>
      </c>
      <c r="N288" s="136"/>
      <c r="P288" s="224"/>
      <c r="Q288" s="227"/>
      <c r="S288" s="228"/>
    </row>
    <row r="289" spans="1:19" x14ac:dyDescent="0.25">
      <c r="A289" s="4"/>
      <c r="B289" s="254"/>
      <c r="C289" s="3"/>
      <c r="D289" s="46"/>
      <c r="E289" s="75"/>
      <c r="F289" s="17"/>
      <c r="G289" s="18"/>
      <c r="H289" s="58"/>
      <c r="I289" s="46"/>
      <c r="J289" s="282"/>
      <c r="K289" s="77"/>
      <c r="L289" s="238"/>
      <c r="M289" s="78">
        <f>Kosten</f>
        <v>0</v>
      </c>
      <c r="N289" s="136"/>
      <c r="P289" s="224"/>
      <c r="Q289" s="227"/>
      <c r="S289" s="228"/>
    </row>
    <row r="290" spans="1:19" x14ac:dyDescent="0.25">
      <c r="A290" s="4"/>
      <c r="B290" s="254"/>
      <c r="C290" s="3"/>
      <c r="D290" s="46"/>
      <c r="E290" s="75"/>
      <c r="F290" s="17"/>
      <c r="G290" s="18"/>
      <c r="H290" s="58"/>
      <c r="I290" s="46"/>
      <c r="J290" s="282"/>
      <c r="K290" s="77"/>
      <c r="L290" s="238"/>
      <c r="M290" s="78">
        <f>Kosten</f>
        <v>0</v>
      </c>
      <c r="N290" s="136"/>
      <c r="P290" s="224"/>
      <c r="Q290" s="227"/>
      <c r="S290" s="228"/>
    </row>
    <row r="291" spans="1:19" x14ac:dyDescent="0.25">
      <c r="A291" s="4"/>
      <c r="B291" s="254"/>
      <c r="C291" s="3"/>
      <c r="D291" s="46"/>
      <c r="E291" s="75"/>
      <c r="F291" s="17"/>
      <c r="G291" s="18"/>
      <c r="H291" s="58"/>
      <c r="I291" s="46"/>
      <c r="J291" s="282"/>
      <c r="K291" s="77"/>
      <c r="L291" s="238"/>
      <c r="M291" s="78">
        <f>Kosten</f>
        <v>0</v>
      </c>
      <c r="N291" s="136"/>
      <c r="P291" s="224"/>
      <c r="Q291" s="227"/>
      <c r="S291" s="228"/>
    </row>
    <row r="292" spans="1:19" x14ac:dyDescent="0.25">
      <c r="A292" s="4"/>
      <c r="B292" s="254"/>
      <c r="C292" s="3"/>
      <c r="D292" s="46"/>
      <c r="E292" s="75"/>
      <c r="F292" s="17"/>
      <c r="G292" s="18"/>
      <c r="H292" s="58"/>
      <c r="I292" s="46"/>
      <c r="J292" s="282"/>
      <c r="K292" s="77"/>
      <c r="L292" s="238"/>
      <c r="M292" s="78">
        <f>Kosten</f>
        <v>0</v>
      </c>
      <c r="N292" s="136"/>
      <c r="P292" s="224"/>
      <c r="Q292" s="227"/>
      <c r="S292" s="228"/>
    </row>
    <row r="293" spans="1:19" x14ac:dyDescent="0.25">
      <c r="A293" s="4"/>
      <c r="B293" s="254"/>
      <c r="C293" s="3"/>
      <c r="D293" s="46"/>
      <c r="E293" s="75"/>
      <c r="F293" s="17"/>
      <c r="G293" s="18"/>
      <c r="H293" s="58"/>
      <c r="I293" s="46"/>
      <c r="J293" s="282"/>
      <c r="K293" s="77"/>
      <c r="L293" s="238"/>
      <c r="M293" s="78">
        <f>Kosten</f>
        <v>0</v>
      </c>
      <c r="N293" s="136"/>
      <c r="P293" s="224"/>
      <c r="Q293" s="227"/>
      <c r="S293" s="228"/>
    </row>
    <row r="294" spans="1:19" x14ac:dyDescent="0.25">
      <c r="A294" s="4"/>
      <c r="B294" s="254"/>
      <c r="C294" s="3"/>
      <c r="D294" s="46"/>
      <c r="E294" s="75"/>
      <c r="F294" s="17"/>
      <c r="G294" s="18"/>
      <c r="H294" s="58"/>
      <c r="I294" s="46"/>
      <c r="J294" s="282"/>
      <c r="K294" s="77"/>
      <c r="L294" s="238"/>
      <c r="M294" s="78">
        <f>Kosten</f>
        <v>0</v>
      </c>
      <c r="N294" s="136"/>
      <c r="P294" s="224"/>
      <c r="Q294" s="227"/>
      <c r="S294" s="228"/>
    </row>
    <row r="295" spans="1:19" x14ac:dyDescent="0.25">
      <c r="A295" s="4"/>
      <c r="B295" s="254"/>
      <c r="C295" s="3"/>
      <c r="D295" s="46"/>
      <c r="E295" s="75"/>
      <c r="F295" s="17"/>
      <c r="G295" s="18"/>
      <c r="H295" s="58"/>
      <c r="I295" s="46"/>
      <c r="J295" s="282"/>
      <c r="K295" s="77"/>
      <c r="L295" s="238"/>
      <c r="M295" s="78">
        <f>Kosten</f>
        <v>0</v>
      </c>
      <c r="N295" s="136"/>
      <c r="P295" s="224"/>
      <c r="Q295" s="227"/>
      <c r="S295" s="228"/>
    </row>
    <row r="296" spans="1:19" x14ac:dyDescent="0.25">
      <c r="A296" s="4"/>
      <c r="B296" s="254"/>
      <c r="C296" s="3"/>
      <c r="D296" s="46"/>
      <c r="E296" s="75"/>
      <c r="F296" s="17"/>
      <c r="G296" s="18"/>
      <c r="H296" s="58"/>
      <c r="I296" s="46"/>
      <c r="J296" s="282"/>
      <c r="K296" s="77"/>
      <c r="L296" s="238"/>
      <c r="M296" s="78">
        <f>Kosten</f>
        <v>0</v>
      </c>
      <c r="N296" s="136"/>
      <c r="P296" s="224"/>
      <c r="Q296" s="227"/>
      <c r="S296" s="228"/>
    </row>
    <row r="297" spans="1:19" x14ac:dyDescent="0.25">
      <c r="A297" s="4"/>
      <c r="B297" s="254"/>
      <c r="C297" s="3"/>
      <c r="D297" s="46"/>
      <c r="E297" s="75"/>
      <c r="F297" s="17"/>
      <c r="G297" s="18"/>
      <c r="H297" s="58"/>
      <c r="I297" s="46"/>
      <c r="J297" s="282"/>
      <c r="K297" s="77"/>
      <c r="L297" s="238"/>
      <c r="M297" s="78">
        <f>Kosten</f>
        <v>0</v>
      </c>
      <c r="N297" s="136"/>
      <c r="P297" s="224"/>
      <c r="Q297" s="227"/>
      <c r="S297" s="228"/>
    </row>
    <row r="298" spans="1:19" x14ac:dyDescent="0.25">
      <c r="A298" s="4"/>
      <c r="B298" s="254"/>
      <c r="C298" s="3"/>
      <c r="D298" s="46"/>
      <c r="E298" s="75"/>
      <c r="F298" s="17"/>
      <c r="G298" s="18"/>
      <c r="H298" s="58"/>
      <c r="I298" s="46"/>
      <c r="J298" s="282"/>
      <c r="K298" s="77"/>
      <c r="L298" s="238"/>
      <c r="M298" s="78">
        <f>Kosten</f>
        <v>0</v>
      </c>
      <c r="N298" s="136"/>
      <c r="P298" s="224"/>
      <c r="Q298" s="227"/>
      <c r="S298" s="228"/>
    </row>
    <row r="299" spans="1:19" x14ac:dyDescent="0.25">
      <c r="A299" s="4"/>
      <c r="B299" s="254"/>
      <c r="C299" s="3"/>
      <c r="D299" s="46"/>
      <c r="E299" s="75"/>
      <c r="F299" s="17"/>
      <c r="G299" s="18"/>
      <c r="H299" s="58"/>
      <c r="I299" s="46"/>
      <c r="J299" s="282"/>
      <c r="K299" s="77"/>
      <c r="L299" s="238"/>
      <c r="M299" s="78">
        <f>Kosten</f>
        <v>0</v>
      </c>
      <c r="N299" s="136"/>
      <c r="P299" s="224"/>
      <c r="Q299" s="227"/>
      <c r="S299" s="228"/>
    </row>
    <row r="300" spans="1:19" x14ac:dyDescent="0.25">
      <c r="A300" s="4"/>
      <c r="B300" s="254"/>
      <c r="C300" s="3"/>
      <c r="D300" s="46"/>
      <c r="E300" s="75"/>
      <c r="F300" s="17"/>
      <c r="G300" s="18"/>
      <c r="H300" s="58"/>
      <c r="I300" s="46"/>
      <c r="J300" s="282"/>
      <c r="K300" s="77"/>
      <c r="L300" s="238"/>
      <c r="M300" s="78">
        <f>Kosten</f>
        <v>0</v>
      </c>
      <c r="N300" s="136"/>
      <c r="P300" s="224"/>
      <c r="Q300" s="227"/>
      <c r="S300" s="228"/>
    </row>
    <row r="301" spans="1:19" x14ac:dyDescent="0.25">
      <c r="A301" s="4"/>
      <c r="B301" s="254"/>
      <c r="C301" s="3"/>
      <c r="D301" s="46"/>
      <c r="E301" s="75"/>
      <c r="F301" s="17"/>
      <c r="G301" s="18"/>
      <c r="H301" s="58"/>
      <c r="I301" s="46"/>
      <c r="J301" s="282"/>
      <c r="K301" s="77"/>
      <c r="L301" s="238"/>
      <c r="M301" s="78">
        <f>Kosten</f>
        <v>0</v>
      </c>
      <c r="N301" s="136"/>
      <c r="P301" s="224"/>
      <c r="Q301" s="227"/>
      <c r="S301" s="228"/>
    </row>
    <row r="302" spans="1:19" x14ac:dyDescent="0.25">
      <c r="A302" s="4"/>
      <c r="B302" s="254"/>
      <c r="C302" s="3"/>
      <c r="D302" s="46"/>
      <c r="E302" s="75"/>
      <c r="F302" s="17"/>
      <c r="G302" s="18"/>
      <c r="H302" s="58"/>
      <c r="I302" s="46"/>
      <c r="J302" s="282"/>
      <c r="K302" s="77"/>
      <c r="L302" s="238"/>
      <c r="M302" s="78">
        <f>Kosten</f>
        <v>0</v>
      </c>
      <c r="N302" s="136"/>
      <c r="P302" s="224"/>
      <c r="Q302" s="227"/>
      <c r="S302" s="228"/>
    </row>
    <row r="303" spans="1:19" x14ac:dyDescent="0.25">
      <c r="A303" s="4"/>
      <c r="B303" s="254"/>
      <c r="C303" s="3"/>
      <c r="D303" s="46"/>
      <c r="E303" s="75"/>
      <c r="F303" s="17"/>
      <c r="G303" s="18"/>
      <c r="H303" s="58"/>
      <c r="I303" s="46"/>
      <c r="J303" s="282"/>
      <c r="K303" s="77"/>
      <c r="L303" s="238"/>
      <c r="M303" s="78">
        <f>Kosten</f>
        <v>0</v>
      </c>
      <c r="N303" s="136"/>
      <c r="P303" s="224"/>
      <c r="Q303" s="227"/>
      <c r="S303" s="228"/>
    </row>
    <row r="304" spans="1:19" x14ac:dyDescent="0.25">
      <c r="A304" s="4"/>
      <c r="B304" s="254"/>
      <c r="C304" s="3"/>
      <c r="D304" s="46"/>
      <c r="E304" s="75"/>
      <c r="F304" s="17"/>
      <c r="G304" s="18"/>
      <c r="H304" s="58"/>
      <c r="I304" s="46"/>
      <c r="J304" s="282"/>
      <c r="K304" s="77"/>
      <c r="L304" s="238"/>
      <c r="M304" s="78">
        <f>Kosten</f>
        <v>0</v>
      </c>
      <c r="N304" s="136"/>
      <c r="P304" s="224"/>
      <c r="Q304" s="227"/>
      <c r="S304" s="228"/>
    </row>
    <row r="305" spans="1:19" x14ac:dyDescent="0.25">
      <c r="A305" s="4"/>
      <c r="B305" s="254"/>
      <c r="C305" s="3"/>
      <c r="D305" s="46"/>
      <c r="E305" s="75"/>
      <c r="F305" s="17"/>
      <c r="G305" s="18"/>
      <c r="H305" s="58"/>
      <c r="I305" s="46"/>
      <c r="J305" s="282"/>
      <c r="K305" s="77"/>
      <c r="L305" s="238"/>
      <c r="M305" s="78">
        <f>Kosten</f>
        <v>0</v>
      </c>
      <c r="N305" s="136"/>
      <c r="P305" s="224"/>
      <c r="Q305" s="227"/>
      <c r="S305" s="228"/>
    </row>
    <row r="306" spans="1:19" x14ac:dyDescent="0.25">
      <c r="A306" s="4"/>
      <c r="B306" s="254"/>
      <c r="C306" s="3"/>
      <c r="D306" s="46"/>
      <c r="E306" s="75"/>
      <c r="F306" s="17"/>
      <c r="G306" s="18"/>
      <c r="H306" s="58"/>
      <c r="I306" s="46"/>
      <c r="J306" s="282"/>
      <c r="K306" s="77"/>
      <c r="L306" s="238"/>
      <c r="M306" s="78">
        <f>Kosten</f>
        <v>0</v>
      </c>
      <c r="N306" s="136"/>
      <c r="P306" s="224"/>
      <c r="Q306" s="227"/>
      <c r="S306" s="228"/>
    </row>
    <row r="307" spans="1:19" x14ac:dyDescent="0.25">
      <c r="A307" s="4"/>
      <c r="B307" s="254"/>
      <c r="C307" s="3"/>
      <c r="D307" s="46"/>
      <c r="E307" s="75"/>
      <c r="F307" s="17"/>
      <c r="G307" s="18"/>
      <c r="H307" s="58"/>
      <c r="I307" s="46"/>
      <c r="J307" s="282"/>
      <c r="K307" s="77"/>
      <c r="L307" s="238"/>
      <c r="M307" s="78">
        <f>Kosten</f>
        <v>0</v>
      </c>
      <c r="N307" s="136"/>
      <c r="P307" s="224"/>
      <c r="Q307" s="227"/>
      <c r="S307" s="228"/>
    </row>
    <row r="308" spans="1:19" x14ac:dyDescent="0.25">
      <c r="A308" s="4"/>
      <c r="B308" s="254"/>
      <c r="C308" s="3"/>
      <c r="D308" s="46"/>
      <c r="E308" s="75"/>
      <c r="F308" s="17"/>
      <c r="G308" s="18"/>
      <c r="H308" s="58"/>
      <c r="I308" s="46"/>
      <c r="J308" s="282"/>
      <c r="K308" s="77"/>
      <c r="L308" s="238"/>
      <c r="M308" s="78">
        <f>Kosten</f>
        <v>0</v>
      </c>
      <c r="N308" s="136"/>
      <c r="P308" s="224"/>
      <c r="Q308" s="227"/>
      <c r="S308" s="228"/>
    </row>
    <row r="309" spans="1:19" x14ac:dyDescent="0.25">
      <c r="A309" s="4"/>
      <c r="B309" s="254"/>
      <c r="C309" s="3"/>
      <c r="D309" s="46"/>
      <c r="E309" s="75"/>
      <c r="F309" s="17"/>
      <c r="G309" s="18"/>
      <c r="H309" s="58"/>
      <c r="I309" s="46"/>
      <c r="J309" s="282"/>
      <c r="K309" s="77"/>
      <c r="L309" s="238"/>
      <c r="M309" s="78">
        <f>Kosten</f>
        <v>0</v>
      </c>
      <c r="N309" s="136"/>
      <c r="P309" s="224"/>
      <c r="Q309" s="227"/>
      <c r="S309" s="228"/>
    </row>
    <row r="310" spans="1:19" x14ac:dyDescent="0.25">
      <c r="A310" s="4"/>
      <c r="B310" s="254"/>
      <c r="C310" s="3"/>
      <c r="D310" s="46"/>
      <c r="E310" s="75"/>
      <c r="F310" s="17"/>
      <c r="G310" s="18"/>
      <c r="H310" s="58"/>
      <c r="I310" s="46"/>
      <c r="J310" s="282"/>
      <c r="K310" s="77"/>
      <c r="L310" s="238"/>
      <c r="M310" s="78">
        <f>Kosten</f>
        <v>0</v>
      </c>
      <c r="N310" s="136"/>
      <c r="P310" s="224"/>
      <c r="Q310" s="227"/>
      <c r="S310" s="228"/>
    </row>
    <row r="311" spans="1:19" x14ac:dyDescent="0.25">
      <c r="A311" s="4"/>
      <c r="B311" s="254"/>
      <c r="C311" s="3"/>
      <c r="D311" s="46"/>
      <c r="E311" s="75"/>
      <c r="F311" s="17"/>
      <c r="G311" s="18"/>
      <c r="H311" s="58"/>
      <c r="I311" s="46"/>
      <c r="J311" s="282"/>
      <c r="K311" s="77"/>
      <c r="L311" s="238"/>
      <c r="M311" s="78">
        <f>Kosten</f>
        <v>0</v>
      </c>
      <c r="N311" s="136"/>
      <c r="P311" s="224"/>
      <c r="Q311" s="227"/>
      <c r="S311" s="228"/>
    </row>
    <row r="312" spans="1:19" x14ac:dyDescent="0.25">
      <c r="A312" s="4"/>
      <c r="B312" s="254"/>
      <c r="C312" s="3"/>
      <c r="D312" s="46"/>
      <c r="E312" s="75"/>
      <c r="F312" s="17"/>
      <c r="G312" s="18"/>
      <c r="H312" s="58"/>
      <c r="I312" s="46"/>
      <c r="J312" s="282"/>
      <c r="K312" s="77"/>
      <c r="L312" s="238"/>
      <c r="M312" s="78">
        <f>Kosten</f>
        <v>0</v>
      </c>
      <c r="N312" s="136"/>
      <c r="P312" s="224"/>
      <c r="Q312" s="227"/>
      <c r="S312" s="228"/>
    </row>
    <row r="313" spans="1:19" x14ac:dyDescent="0.25">
      <c r="A313" s="4"/>
      <c r="B313" s="254"/>
      <c r="C313" s="3"/>
      <c r="D313" s="46"/>
      <c r="E313" s="75"/>
      <c r="F313" s="17"/>
      <c r="G313" s="18"/>
      <c r="H313" s="58"/>
      <c r="I313" s="46"/>
      <c r="J313" s="282"/>
      <c r="K313" s="77"/>
      <c r="L313" s="238"/>
      <c r="M313" s="78">
        <f>Kosten</f>
        <v>0</v>
      </c>
      <c r="N313" s="136"/>
      <c r="P313" s="224"/>
      <c r="Q313" s="227"/>
      <c r="S313" s="228"/>
    </row>
    <row r="314" spans="1:19" x14ac:dyDescent="0.25">
      <c r="A314" s="4"/>
      <c r="B314" s="254"/>
      <c r="C314" s="3"/>
      <c r="D314" s="46"/>
      <c r="E314" s="75"/>
      <c r="F314" s="17"/>
      <c r="G314" s="18"/>
      <c r="H314" s="58"/>
      <c r="I314" s="46"/>
      <c r="J314" s="282"/>
      <c r="K314" s="77"/>
      <c r="L314" s="238"/>
      <c r="M314" s="78">
        <f>Kosten</f>
        <v>0</v>
      </c>
      <c r="N314" s="136"/>
      <c r="P314" s="224"/>
      <c r="Q314" s="227"/>
      <c r="S314" s="228"/>
    </row>
    <row r="315" spans="1:19" x14ac:dyDescent="0.25">
      <c r="A315" s="4"/>
      <c r="B315" s="254"/>
      <c r="C315" s="3"/>
      <c r="D315" s="46"/>
      <c r="E315" s="75"/>
      <c r="F315" s="17"/>
      <c r="G315" s="18"/>
      <c r="H315" s="58"/>
      <c r="I315" s="46"/>
      <c r="J315" s="282"/>
      <c r="K315" s="77"/>
      <c r="L315" s="238"/>
      <c r="M315" s="78">
        <f>Kosten</f>
        <v>0</v>
      </c>
      <c r="N315" s="136"/>
      <c r="P315" s="224"/>
      <c r="Q315" s="227"/>
      <c r="S315" s="228"/>
    </row>
    <row r="316" spans="1:19" x14ac:dyDescent="0.25">
      <c r="A316" s="4"/>
      <c r="B316" s="254"/>
      <c r="C316" s="3"/>
      <c r="D316" s="46"/>
      <c r="E316" s="75"/>
      <c r="F316" s="17"/>
      <c r="G316" s="18"/>
      <c r="H316" s="58"/>
      <c r="I316" s="46"/>
      <c r="J316" s="282"/>
      <c r="K316" s="77"/>
      <c r="L316" s="238"/>
      <c r="M316" s="78">
        <f>Kosten</f>
        <v>0</v>
      </c>
      <c r="N316" s="136"/>
      <c r="P316" s="224"/>
      <c r="Q316" s="227"/>
      <c r="S316" s="228"/>
    </row>
    <row r="317" spans="1:19" x14ac:dyDescent="0.25">
      <c r="A317" s="4"/>
      <c r="B317" s="254"/>
      <c r="C317" s="3"/>
      <c r="D317" s="46"/>
      <c r="E317" s="75"/>
      <c r="F317" s="17"/>
      <c r="G317" s="18"/>
      <c r="H317" s="58"/>
      <c r="I317" s="46"/>
      <c r="J317" s="282"/>
      <c r="K317" s="77"/>
      <c r="L317" s="238"/>
      <c r="M317" s="78">
        <f>Kosten</f>
        <v>0</v>
      </c>
      <c r="N317" s="136"/>
      <c r="P317" s="224"/>
      <c r="Q317" s="227"/>
      <c r="S317" s="228"/>
    </row>
    <row r="318" spans="1:19" x14ac:dyDescent="0.25">
      <c r="A318" s="4"/>
      <c r="B318" s="254"/>
      <c r="C318" s="3"/>
      <c r="D318" s="46"/>
      <c r="E318" s="75"/>
      <c r="F318" s="17"/>
      <c r="G318" s="18"/>
      <c r="H318" s="58"/>
      <c r="I318" s="46"/>
      <c r="J318" s="282"/>
      <c r="K318" s="77"/>
      <c r="L318" s="238"/>
      <c r="M318" s="78">
        <f>Kosten</f>
        <v>0</v>
      </c>
      <c r="N318" s="136"/>
      <c r="P318" s="224"/>
      <c r="Q318" s="227"/>
      <c r="S318" s="228"/>
    </row>
    <row r="319" spans="1:19" x14ac:dyDescent="0.25">
      <c r="A319" s="4"/>
      <c r="B319" s="254"/>
      <c r="C319" s="3"/>
      <c r="D319" s="46"/>
      <c r="E319" s="75"/>
      <c r="F319" s="17"/>
      <c r="G319" s="18"/>
      <c r="H319" s="58"/>
      <c r="I319" s="46"/>
      <c r="J319" s="282"/>
      <c r="K319" s="77"/>
      <c r="L319" s="238"/>
      <c r="M319" s="78">
        <f>Kosten</f>
        <v>0</v>
      </c>
      <c r="N319" s="136"/>
      <c r="P319" s="224"/>
      <c r="Q319" s="227"/>
      <c r="S319" s="228"/>
    </row>
    <row r="320" spans="1:19" x14ac:dyDescent="0.25">
      <c r="A320" s="4"/>
      <c r="B320" s="254"/>
      <c r="C320" s="3"/>
      <c r="D320" s="46"/>
      <c r="E320" s="75"/>
      <c r="F320" s="17"/>
      <c r="G320" s="18"/>
      <c r="H320" s="58"/>
      <c r="I320" s="46"/>
      <c r="J320" s="282"/>
      <c r="K320" s="77"/>
      <c r="L320" s="238"/>
      <c r="M320" s="78">
        <f>Kosten</f>
        <v>0</v>
      </c>
      <c r="N320" s="136"/>
      <c r="P320" s="224"/>
      <c r="Q320" s="227"/>
      <c r="S320" s="228"/>
    </row>
    <row r="321" spans="1:19" x14ac:dyDescent="0.25">
      <c r="A321" s="4"/>
      <c r="B321" s="254"/>
      <c r="C321" s="3"/>
      <c r="D321" s="46"/>
      <c r="E321" s="75"/>
      <c r="F321" s="17"/>
      <c r="G321" s="18"/>
      <c r="H321" s="58"/>
      <c r="I321" s="46"/>
      <c r="J321" s="282"/>
      <c r="K321" s="77"/>
      <c r="L321" s="238"/>
      <c r="M321" s="78">
        <f>Kosten</f>
        <v>0</v>
      </c>
      <c r="N321" s="136"/>
      <c r="P321" s="224"/>
      <c r="Q321" s="227"/>
      <c r="S321" s="228"/>
    </row>
    <row r="322" spans="1:19" x14ac:dyDescent="0.25">
      <c r="A322" s="4"/>
      <c r="B322" s="254"/>
      <c r="C322" s="3"/>
      <c r="D322" s="46"/>
      <c r="E322" s="75"/>
      <c r="F322" s="17"/>
      <c r="G322" s="18"/>
      <c r="H322" s="58"/>
      <c r="I322" s="46"/>
      <c r="J322" s="282"/>
      <c r="K322" s="77"/>
      <c r="L322" s="238"/>
      <c r="M322" s="78">
        <f>Kosten</f>
        <v>0</v>
      </c>
      <c r="N322" s="136"/>
      <c r="P322" s="224"/>
      <c r="Q322" s="227"/>
      <c r="S322" s="228"/>
    </row>
    <row r="323" spans="1:19" x14ac:dyDescent="0.25">
      <c r="A323" s="4"/>
      <c r="B323" s="254"/>
      <c r="C323" s="3"/>
      <c r="D323" s="46"/>
      <c r="E323" s="75"/>
      <c r="F323" s="17"/>
      <c r="G323" s="18"/>
      <c r="H323" s="58"/>
      <c r="I323" s="46"/>
      <c r="J323" s="282"/>
      <c r="K323" s="77"/>
      <c r="L323" s="238"/>
      <c r="M323" s="78">
        <f>Kosten</f>
        <v>0</v>
      </c>
      <c r="N323" s="136"/>
      <c r="P323" s="224"/>
      <c r="Q323" s="227"/>
      <c r="S323" s="228"/>
    </row>
    <row r="324" spans="1:19" x14ac:dyDescent="0.25">
      <c r="A324" s="4"/>
      <c r="B324" s="254"/>
      <c r="C324" s="3"/>
      <c r="D324" s="46"/>
      <c r="E324" s="75"/>
      <c r="F324" s="17"/>
      <c r="G324" s="18"/>
      <c r="H324" s="58"/>
      <c r="I324" s="46"/>
      <c r="J324" s="282"/>
      <c r="K324" s="77"/>
      <c r="L324" s="238"/>
      <c r="M324" s="78">
        <f>Kosten</f>
        <v>0</v>
      </c>
      <c r="N324" s="136"/>
      <c r="P324" s="224"/>
      <c r="Q324" s="227"/>
      <c r="S324" s="228"/>
    </row>
    <row r="325" spans="1:19" x14ac:dyDescent="0.25">
      <c r="A325" s="4"/>
      <c r="B325" s="254"/>
      <c r="C325" s="3"/>
      <c r="D325" s="46"/>
      <c r="E325" s="75"/>
      <c r="F325" s="17"/>
      <c r="G325" s="18"/>
      <c r="H325" s="58"/>
      <c r="I325" s="46"/>
      <c r="J325" s="282"/>
      <c r="K325" s="77"/>
      <c r="L325" s="238"/>
      <c r="M325" s="78">
        <f>Kosten</f>
        <v>0</v>
      </c>
      <c r="N325" s="136"/>
      <c r="P325" s="224"/>
      <c r="Q325" s="227"/>
      <c r="S325" s="228"/>
    </row>
    <row r="326" spans="1:19" x14ac:dyDescent="0.25">
      <c r="A326" s="4"/>
      <c r="B326" s="254"/>
      <c r="C326" s="3"/>
      <c r="D326" s="46"/>
      <c r="E326" s="75"/>
      <c r="F326" s="17"/>
      <c r="G326" s="18"/>
      <c r="H326" s="58"/>
      <c r="I326" s="46"/>
      <c r="J326" s="282"/>
      <c r="K326" s="77"/>
      <c r="L326" s="238"/>
      <c r="M326" s="78">
        <f>Kosten</f>
        <v>0</v>
      </c>
      <c r="N326" s="136"/>
      <c r="P326" s="224"/>
      <c r="Q326" s="227"/>
      <c r="S326" s="228"/>
    </row>
    <row r="327" spans="1:19" x14ac:dyDescent="0.25">
      <c r="A327" s="4"/>
      <c r="B327" s="254"/>
      <c r="C327" s="3"/>
      <c r="D327" s="46"/>
      <c r="E327" s="75"/>
      <c r="F327" s="17"/>
      <c r="G327" s="18"/>
      <c r="H327" s="58"/>
      <c r="I327" s="46"/>
      <c r="J327" s="282"/>
      <c r="K327" s="77"/>
      <c r="L327" s="238"/>
      <c r="M327" s="78">
        <f>Kosten</f>
        <v>0</v>
      </c>
      <c r="N327" s="136"/>
      <c r="P327" s="224"/>
      <c r="Q327" s="227"/>
      <c r="S327" s="228"/>
    </row>
    <row r="328" spans="1:19" x14ac:dyDescent="0.25">
      <c r="A328" s="4"/>
      <c r="B328" s="254"/>
      <c r="C328" s="3"/>
      <c r="D328" s="46"/>
      <c r="E328" s="75"/>
      <c r="F328" s="17"/>
      <c r="G328" s="18"/>
      <c r="H328" s="58"/>
      <c r="I328" s="46"/>
      <c r="J328" s="282"/>
      <c r="K328" s="77"/>
      <c r="L328" s="238"/>
      <c r="M328" s="78">
        <f>Kosten</f>
        <v>0</v>
      </c>
      <c r="N328" s="136"/>
      <c r="P328" s="224"/>
      <c r="Q328" s="227"/>
      <c r="S328" s="228"/>
    </row>
    <row r="329" spans="1:19" x14ac:dyDescent="0.25">
      <c r="A329" s="4"/>
      <c r="B329" s="254"/>
      <c r="C329" s="3"/>
      <c r="D329" s="46"/>
      <c r="E329" s="75"/>
      <c r="F329" s="17"/>
      <c r="G329" s="18"/>
      <c r="H329" s="58"/>
      <c r="I329" s="46"/>
      <c r="J329" s="282"/>
      <c r="K329" s="77"/>
      <c r="L329" s="238"/>
      <c r="M329" s="78">
        <f>Kosten</f>
        <v>0</v>
      </c>
      <c r="N329" s="136"/>
      <c r="P329" s="224"/>
      <c r="Q329" s="227"/>
      <c r="S329" s="228"/>
    </row>
    <row r="330" spans="1:19" x14ac:dyDescent="0.25">
      <c r="A330" s="4"/>
      <c r="B330" s="254"/>
      <c r="C330" s="3"/>
      <c r="D330" s="46"/>
      <c r="E330" s="75"/>
      <c r="F330" s="17"/>
      <c r="G330" s="18"/>
      <c r="H330" s="58"/>
      <c r="I330" s="46"/>
      <c r="J330" s="282"/>
      <c r="K330" s="77"/>
      <c r="L330" s="238"/>
      <c r="M330" s="78">
        <f>Kosten</f>
        <v>0</v>
      </c>
      <c r="N330" s="136"/>
      <c r="P330" s="224"/>
      <c r="Q330" s="227"/>
      <c r="S330" s="228"/>
    </row>
    <row r="331" spans="1:19" x14ac:dyDescent="0.25">
      <c r="A331" s="4"/>
      <c r="B331" s="254"/>
      <c r="C331" s="3"/>
      <c r="D331" s="46"/>
      <c r="E331" s="75"/>
      <c r="F331" s="17"/>
      <c r="G331" s="18"/>
      <c r="H331" s="58"/>
      <c r="I331" s="46"/>
      <c r="J331" s="282"/>
      <c r="K331" s="77"/>
      <c r="L331" s="238"/>
      <c r="M331" s="78">
        <f>Kosten</f>
        <v>0</v>
      </c>
      <c r="N331" s="136"/>
      <c r="P331" s="224"/>
      <c r="Q331" s="227"/>
      <c r="S331" s="228"/>
    </row>
    <row r="332" spans="1:19" x14ac:dyDescent="0.25">
      <c r="A332" s="4"/>
      <c r="B332" s="254"/>
      <c r="C332" s="3"/>
      <c r="D332" s="46"/>
      <c r="E332" s="75"/>
      <c r="F332" s="17"/>
      <c r="G332" s="18"/>
      <c r="H332" s="58"/>
      <c r="I332" s="46"/>
      <c r="J332" s="282"/>
      <c r="K332" s="77"/>
      <c r="L332" s="238"/>
      <c r="M332" s="78">
        <f>Kosten</f>
        <v>0</v>
      </c>
      <c r="N332" s="136"/>
      <c r="P332" s="224"/>
      <c r="Q332" s="227"/>
      <c r="S332" s="228"/>
    </row>
    <row r="333" spans="1:19" x14ac:dyDescent="0.25">
      <c r="A333" s="4"/>
      <c r="B333" s="254"/>
      <c r="C333" s="3"/>
      <c r="D333" s="46"/>
      <c r="E333" s="75"/>
      <c r="F333" s="17"/>
      <c r="G333" s="18"/>
      <c r="H333" s="58"/>
      <c r="I333" s="46"/>
      <c r="J333" s="282"/>
      <c r="K333" s="77"/>
      <c r="L333" s="238"/>
      <c r="M333" s="78">
        <f>Kosten</f>
        <v>0</v>
      </c>
      <c r="N333" s="136"/>
      <c r="P333" s="224"/>
      <c r="Q333" s="227"/>
      <c r="S333" s="228"/>
    </row>
    <row r="334" spans="1:19" x14ac:dyDescent="0.25">
      <c r="A334" s="4"/>
      <c r="B334" s="254"/>
      <c r="C334" s="3"/>
      <c r="D334" s="46"/>
      <c r="E334" s="75"/>
      <c r="F334" s="17"/>
      <c r="G334" s="18"/>
      <c r="H334" s="58"/>
      <c r="I334" s="46"/>
      <c r="J334" s="282"/>
      <c r="K334" s="77"/>
      <c r="L334" s="238"/>
      <c r="M334" s="78">
        <f>Kosten</f>
        <v>0</v>
      </c>
      <c r="N334" s="136"/>
      <c r="P334" s="224"/>
      <c r="Q334" s="227"/>
      <c r="S334" s="228"/>
    </row>
    <row r="335" spans="1:19" x14ac:dyDescent="0.25">
      <c r="A335" s="4"/>
      <c r="B335" s="254"/>
      <c r="C335" s="3"/>
      <c r="D335" s="46"/>
      <c r="E335" s="75"/>
      <c r="F335" s="17"/>
      <c r="G335" s="18"/>
      <c r="H335" s="58"/>
      <c r="I335" s="46"/>
      <c r="J335" s="282"/>
      <c r="K335" s="77"/>
      <c r="L335" s="238"/>
      <c r="M335" s="78">
        <f>Kosten</f>
        <v>0</v>
      </c>
      <c r="N335" s="136"/>
      <c r="P335" s="224"/>
      <c r="Q335" s="227"/>
      <c r="S335" s="228"/>
    </row>
    <row r="336" spans="1:19" x14ac:dyDescent="0.25">
      <c r="A336" s="4"/>
      <c r="B336" s="254"/>
      <c r="C336" s="3"/>
      <c r="D336" s="46"/>
      <c r="E336" s="75"/>
      <c r="F336" s="17"/>
      <c r="G336" s="18"/>
      <c r="H336" s="58"/>
      <c r="I336" s="46"/>
      <c r="J336" s="282"/>
      <c r="K336" s="77"/>
      <c r="L336" s="238"/>
      <c r="M336" s="78">
        <f>Kosten</f>
        <v>0</v>
      </c>
      <c r="N336" s="136"/>
      <c r="P336" s="224"/>
      <c r="Q336" s="227"/>
      <c r="S336" s="228"/>
    </row>
    <row r="337" spans="1:19" x14ac:dyDescent="0.25">
      <c r="A337" s="4"/>
      <c r="B337" s="254"/>
      <c r="C337" s="3"/>
      <c r="D337" s="46"/>
      <c r="E337" s="75"/>
      <c r="F337" s="17"/>
      <c r="G337" s="18"/>
      <c r="H337" s="58"/>
      <c r="I337" s="46"/>
      <c r="J337" s="282"/>
      <c r="K337" s="77"/>
      <c r="L337" s="238"/>
      <c r="M337" s="78">
        <f>Kosten</f>
        <v>0</v>
      </c>
      <c r="N337" s="136"/>
      <c r="P337" s="224"/>
      <c r="Q337" s="227"/>
      <c r="S337" s="228"/>
    </row>
    <row r="338" spans="1:19" x14ac:dyDescent="0.25">
      <c r="A338" s="4"/>
      <c r="B338" s="254"/>
      <c r="C338" s="3"/>
      <c r="D338" s="46"/>
      <c r="E338" s="75"/>
      <c r="F338" s="17"/>
      <c r="G338" s="18"/>
      <c r="H338" s="58"/>
      <c r="I338" s="46"/>
      <c r="J338" s="282"/>
      <c r="K338" s="77"/>
      <c r="L338" s="238"/>
      <c r="M338" s="78">
        <f>Kosten</f>
        <v>0</v>
      </c>
      <c r="N338" s="136"/>
      <c r="P338" s="224"/>
      <c r="Q338" s="227"/>
      <c r="S338" s="228"/>
    </row>
    <row r="339" spans="1:19" x14ac:dyDescent="0.25">
      <c r="A339" s="4"/>
      <c r="B339" s="254"/>
      <c r="C339" s="3"/>
      <c r="D339" s="46"/>
      <c r="E339" s="75"/>
      <c r="F339" s="17"/>
      <c r="G339" s="18"/>
      <c r="H339" s="58"/>
      <c r="I339" s="46"/>
      <c r="J339" s="282"/>
      <c r="K339" s="77"/>
      <c r="L339" s="238"/>
      <c r="M339" s="78">
        <f>Kosten</f>
        <v>0</v>
      </c>
      <c r="N339" s="136"/>
      <c r="P339" s="224"/>
      <c r="Q339" s="227"/>
      <c r="S339" s="228"/>
    </row>
    <row r="340" spans="1:19" x14ac:dyDescent="0.25">
      <c r="A340" s="4"/>
      <c r="B340" s="254"/>
      <c r="C340" s="3"/>
      <c r="D340" s="46"/>
      <c r="E340" s="75"/>
      <c r="F340" s="17"/>
      <c r="G340" s="18"/>
      <c r="H340" s="58"/>
      <c r="I340" s="46"/>
      <c r="J340" s="282"/>
      <c r="K340" s="77"/>
      <c r="L340" s="238"/>
      <c r="M340" s="78">
        <f>Kosten</f>
        <v>0</v>
      </c>
      <c r="N340" s="136"/>
      <c r="P340" s="224"/>
      <c r="Q340" s="227"/>
      <c r="S340" s="228"/>
    </row>
    <row r="341" spans="1:19" x14ac:dyDescent="0.25">
      <c r="A341" s="4"/>
      <c r="B341" s="254"/>
      <c r="C341" s="3"/>
      <c r="D341" s="46"/>
      <c r="E341" s="75"/>
      <c r="F341" s="17"/>
      <c r="G341" s="18"/>
      <c r="H341" s="58"/>
      <c r="I341" s="46"/>
      <c r="J341" s="282"/>
      <c r="K341" s="77"/>
      <c r="L341" s="238"/>
      <c r="M341" s="78">
        <f>Kosten</f>
        <v>0</v>
      </c>
      <c r="N341" s="136"/>
      <c r="P341" s="224"/>
      <c r="Q341" s="227"/>
      <c r="S341" s="228"/>
    </row>
    <row r="342" spans="1:19" x14ac:dyDescent="0.25">
      <c r="A342" s="4"/>
      <c r="B342" s="254"/>
      <c r="C342" s="3"/>
      <c r="D342" s="46"/>
      <c r="E342" s="75"/>
      <c r="F342" s="17"/>
      <c r="G342" s="18"/>
      <c r="H342" s="58"/>
      <c r="I342" s="46"/>
      <c r="J342" s="282"/>
      <c r="K342" s="77"/>
      <c r="L342" s="238"/>
      <c r="M342" s="78">
        <f>Kosten</f>
        <v>0</v>
      </c>
      <c r="N342" s="136"/>
      <c r="P342" s="224"/>
      <c r="Q342" s="227"/>
      <c r="S342" s="228"/>
    </row>
    <row r="343" spans="1:19" x14ac:dyDescent="0.25">
      <c r="A343" s="4"/>
      <c r="B343" s="254"/>
      <c r="C343" s="3"/>
      <c r="D343" s="46"/>
      <c r="E343" s="75"/>
      <c r="F343" s="17"/>
      <c r="G343" s="18"/>
      <c r="H343" s="58"/>
      <c r="I343" s="46"/>
      <c r="J343" s="282"/>
      <c r="K343" s="77"/>
      <c r="L343" s="238"/>
      <c r="M343" s="78">
        <f>Kosten</f>
        <v>0</v>
      </c>
      <c r="N343" s="136"/>
      <c r="P343" s="224"/>
      <c r="Q343" s="227"/>
      <c r="S343" s="228"/>
    </row>
    <row r="344" spans="1:19" x14ac:dyDescent="0.25">
      <c r="A344" s="4"/>
      <c r="B344" s="254"/>
      <c r="C344" s="3"/>
      <c r="D344" s="46"/>
      <c r="E344" s="75"/>
      <c r="F344" s="17"/>
      <c r="G344" s="18"/>
      <c r="H344" s="58"/>
      <c r="I344" s="46"/>
      <c r="J344" s="282"/>
      <c r="K344" s="77"/>
      <c r="L344" s="238"/>
      <c r="M344" s="78">
        <f>Kosten</f>
        <v>0</v>
      </c>
      <c r="N344" s="136"/>
      <c r="P344" s="224"/>
      <c r="Q344" s="227"/>
      <c r="S344" s="228"/>
    </row>
    <row r="345" spans="1:19" x14ac:dyDescent="0.25">
      <c r="A345" s="4"/>
      <c r="B345" s="254"/>
      <c r="C345" s="3"/>
      <c r="D345" s="46"/>
      <c r="E345" s="75"/>
      <c r="F345" s="17"/>
      <c r="G345" s="18"/>
      <c r="H345" s="58"/>
      <c r="I345" s="46"/>
      <c r="J345" s="282"/>
      <c r="K345" s="77"/>
      <c r="L345" s="238"/>
      <c r="M345" s="78">
        <f>Kosten</f>
        <v>0</v>
      </c>
      <c r="N345" s="136"/>
      <c r="P345" s="224"/>
      <c r="Q345" s="227"/>
      <c r="S345" s="228"/>
    </row>
    <row r="346" spans="1:19" x14ac:dyDescent="0.25">
      <c r="A346" s="4"/>
      <c r="B346" s="254"/>
      <c r="C346" s="3"/>
      <c r="D346" s="46"/>
      <c r="E346" s="75"/>
      <c r="F346" s="17"/>
      <c r="G346" s="18"/>
      <c r="H346" s="58"/>
      <c r="I346" s="46"/>
      <c r="J346" s="282"/>
      <c r="K346" s="77"/>
      <c r="L346" s="238"/>
      <c r="M346" s="78">
        <f>Kosten</f>
        <v>0</v>
      </c>
      <c r="N346" s="136"/>
      <c r="P346" s="224"/>
      <c r="Q346" s="227"/>
      <c r="S346" s="228"/>
    </row>
    <row r="347" spans="1:19" x14ac:dyDescent="0.25">
      <c r="A347" s="4"/>
      <c r="B347" s="254"/>
      <c r="C347" s="3"/>
      <c r="D347" s="46"/>
      <c r="E347" s="75"/>
      <c r="F347" s="17"/>
      <c r="G347" s="18"/>
      <c r="H347" s="58"/>
      <c r="I347" s="46"/>
      <c r="J347" s="282"/>
      <c r="K347" s="77"/>
      <c r="L347" s="238"/>
      <c r="M347" s="78">
        <f>Kosten</f>
        <v>0</v>
      </c>
      <c r="N347" s="136"/>
      <c r="P347" s="224"/>
      <c r="Q347" s="227"/>
      <c r="S347" s="228"/>
    </row>
    <row r="348" spans="1:19" x14ac:dyDescent="0.25">
      <c r="A348" s="4"/>
      <c r="B348" s="254"/>
      <c r="C348" s="3"/>
      <c r="D348" s="46"/>
      <c r="E348" s="75"/>
      <c r="F348" s="17"/>
      <c r="G348" s="18"/>
      <c r="H348" s="58"/>
      <c r="I348" s="46"/>
      <c r="J348" s="282"/>
      <c r="K348" s="77"/>
      <c r="L348" s="238"/>
      <c r="M348" s="78">
        <f>Kosten</f>
        <v>0</v>
      </c>
      <c r="N348" s="136"/>
      <c r="P348" s="224"/>
      <c r="Q348" s="227"/>
      <c r="S348" s="228"/>
    </row>
    <row r="349" spans="1:19" x14ac:dyDescent="0.25">
      <c r="A349" s="4"/>
      <c r="B349" s="254"/>
      <c r="C349" s="3"/>
      <c r="D349" s="46"/>
      <c r="E349" s="75"/>
      <c r="F349" s="17"/>
      <c r="G349" s="18"/>
      <c r="H349" s="58"/>
      <c r="I349" s="46"/>
      <c r="J349" s="282"/>
      <c r="K349" s="77"/>
      <c r="L349" s="238"/>
      <c r="M349" s="78">
        <f>Kosten</f>
        <v>0</v>
      </c>
      <c r="N349" s="136"/>
      <c r="P349" s="224"/>
      <c r="Q349" s="227"/>
      <c r="S349" s="228"/>
    </row>
    <row r="350" spans="1:19" x14ac:dyDescent="0.25">
      <c r="A350" s="4"/>
      <c r="B350" s="254"/>
      <c r="C350" s="3"/>
      <c r="D350" s="46"/>
      <c r="E350" s="75"/>
      <c r="F350" s="17"/>
      <c r="G350" s="18"/>
      <c r="H350" s="58"/>
      <c r="I350" s="46"/>
      <c r="J350" s="282"/>
      <c r="K350" s="77"/>
      <c r="L350" s="238"/>
      <c r="M350" s="78">
        <f>Kosten</f>
        <v>0</v>
      </c>
      <c r="N350" s="136"/>
      <c r="P350" s="224"/>
      <c r="Q350" s="227"/>
      <c r="S350" s="228"/>
    </row>
    <row r="351" spans="1:19" x14ac:dyDescent="0.25">
      <c r="A351" s="4"/>
      <c r="B351" s="254"/>
      <c r="C351" s="3"/>
      <c r="D351" s="46"/>
      <c r="E351" s="75"/>
      <c r="F351" s="17"/>
      <c r="G351" s="18"/>
      <c r="H351" s="58"/>
      <c r="I351" s="46"/>
      <c r="J351" s="282"/>
      <c r="K351" s="77"/>
      <c r="L351" s="238"/>
      <c r="M351" s="78">
        <f>Kosten</f>
        <v>0</v>
      </c>
      <c r="N351" s="136"/>
      <c r="P351" s="224"/>
      <c r="Q351" s="227"/>
      <c r="S351" s="228"/>
    </row>
    <row r="352" spans="1:19" x14ac:dyDescent="0.25">
      <c r="A352" s="4"/>
      <c r="B352" s="254"/>
      <c r="C352" s="3"/>
      <c r="D352" s="46"/>
      <c r="E352" s="75"/>
      <c r="F352" s="17"/>
      <c r="G352" s="18"/>
      <c r="H352" s="58"/>
      <c r="I352" s="46"/>
      <c r="J352" s="282"/>
      <c r="K352" s="77"/>
      <c r="L352" s="238"/>
      <c r="M352" s="78">
        <f>Kosten</f>
        <v>0</v>
      </c>
      <c r="N352" s="136"/>
      <c r="P352" s="224"/>
      <c r="Q352" s="227"/>
      <c r="S352" s="228"/>
    </row>
    <row r="353" spans="1:19" x14ac:dyDescent="0.25">
      <c r="A353" s="4"/>
      <c r="B353" s="254"/>
      <c r="C353" s="3"/>
      <c r="D353" s="46"/>
      <c r="E353" s="75"/>
      <c r="F353" s="17"/>
      <c r="G353" s="18"/>
      <c r="H353" s="58"/>
      <c r="I353" s="46"/>
      <c r="J353" s="282"/>
      <c r="K353" s="77"/>
      <c r="L353" s="238"/>
      <c r="M353" s="78">
        <f>Kosten</f>
        <v>0</v>
      </c>
      <c r="N353" s="136"/>
      <c r="P353" s="224"/>
      <c r="Q353" s="227"/>
      <c r="S353" s="228"/>
    </row>
    <row r="354" spans="1:19" x14ac:dyDescent="0.25">
      <c r="A354" s="4"/>
      <c r="B354" s="254"/>
      <c r="C354" s="3"/>
      <c r="D354" s="46"/>
      <c r="E354" s="75"/>
      <c r="F354" s="17"/>
      <c r="G354" s="18"/>
      <c r="H354" s="58"/>
      <c r="I354" s="46"/>
      <c r="J354" s="282"/>
      <c r="K354" s="77"/>
      <c r="L354" s="238"/>
      <c r="M354" s="78">
        <f>Kosten</f>
        <v>0</v>
      </c>
      <c r="N354" s="136"/>
      <c r="P354" s="224"/>
      <c r="Q354" s="227"/>
      <c r="S354" s="228"/>
    </row>
    <row r="355" spans="1:19" x14ac:dyDescent="0.25">
      <c r="A355" s="4"/>
      <c r="B355" s="254"/>
      <c r="C355" s="3"/>
      <c r="D355" s="46"/>
      <c r="E355" s="75"/>
      <c r="F355" s="17"/>
      <c r="G355" s="18"/>
      <c r="H355" s="58"/>
      <c r="I355" s="46"/>
      <c r="J355" s="282"/>
      <c r="K355" s="77"/>
      <c r="L355" s="238"/>
      <c r="M355" s="78">
        <f>Kosten</f>
        <v>0</v>
      </c>
      <c r="N355" s="136"/>
      <c r="P355" s="224"/>
      <c r="Q355" s="227"/>
      <c r="S355" s="228"/>
    </row>
    <row r="356" spans="1:19" x14ac:dyDescent="0.25">
      <c r="A356" s="4"/>
      <c r="B356" s="254"/>
      <c r="C356" s="3"/>
      <c r="D356" s="46"/>
      <c r="E356" s="75"/>
      <c r="F356" s="17"/>
      <c r="G356" s="18"/>
      <c r="H356" s="58"/>
      <c r="I356" s="46"/>
      <c r="J356" s="282"/>
      <c r="K356" s="77"/>
      <c r="L356" s="238"/>
      <c r="M356" s="78">
        <f>Kosten</f>
        <v>0</v>
      </c>
      <c r="N356" s="136"/>
      <c r="P356" s="224"/>
      <c r="Q356" s="227"/>
      <c r="S356" s="228"/>
    </row>
    <row r="357" spans="1:19" x14ac:dyDescent="0.25">
      <c r="A357" s="4"/>
      <c r="B357" s="254"/>
      <c r="C357" s="3"/>
      <c r="D357" s="46"/>
      <c r="E357" s="75"/>
      <c r="F357" s="17"/>
      <c r="G357" s="18"/>
      <c r="H357" s="58"/>
      <c r="I357" s="46"/>
      <c r="J357" s="282"/>
      <c r="K357" s="77"/>
      <c r="L357" s="238"/>
      <c r="M357" s="78">
        <f>Kosten</f>
        <v>0</v>
      </c>
      <c r="N357" s="136"/>
      <c r="P357" s="224"/>
      <c r="Q357" s="227"/>
      <c r="S357" s="228"/>
    </row>
    <row r="358" spans="1:19" x14ac:dyDescent="0.25">
      <c r="A358" s="4"/>
      <c r="B358" s="254"/>
      <c r="C358" s="3"/>
      <c r="D358" s="46"/>
      <c r="E358" s="75"/>
      <c r="F358" s="17"/>
      <c r="G358" s="18"/>
      <c r="H358" s="58"/>
      <c r="I358" s="46"/>
      <c r="J358" s="282"/>
      <c r="K358" s="77"/>
      <c r="L358" s="238"/>
      <c r="M358" s="78">
        <f>Kosten</f>
        <v>0</v>
      </c>
      <c r="N358" s="136"/>
      <c r="P358" s="224"/>
      <c r="Q358" s="227"/>
      <c r="S358" s="228"/>
    </row>
    <row r="359" spans="1:19" x14ac:dyDescent="0.25">
      <c r="A359" s="4"/>
      <c r="B359" s="254"/>
      <c r="C359" s="3"/>
      <c r="D359" s="46"/>
      <c r="E359" s="75"/>
      <c r="F359" s="17"/>
      <c r="G359" s="18"/>
      <c r="H359" s="58"/>
      <c r="I359" s="46"/>
      <c r="J359" s="282"/>
      <c r="K359" s="77"/>
      <c r="L359" s="238"/>
      <c r="M359" s="78">
        <f>Kosten</f>
        <v>0</v>
      </c>
      <c r="N359" s="136"/>
      <c r="P359" s="224"/>
      <c r="Q359" s="227"/>
      <c r="S359" s="228"/>
    </row>
    <row r="360" spans="1:19" x14ac:dyDescent="0.25">
      <c r="A360" s="4"/>
      <c r="B360" s="254"/>
      <c r="C360" s="3"/>
      <c r="D360" s="46"/>
      <c r="E360" s="75"/>
      <c r="F360" s="17"/>
      <c r="G360" s="18"/>
      <c r="H360" s="58"/>
      <c r="I360" s="46"/>
      <c r="J360" s="282"/>
      <c r="K360" s="77"/>
      <c r="L360" s="238"/>
      <c r="M360" s="78">
        <f>Kosten</f>
        <v>0</v>
      </c>
      <c r="N360" s="136"/>
      <c r="P360" s="224"/>
      <c r="Q360" s="227"/>
      <c r="S360" s="228"/>
    </row>
    <row r="361" spans="1:19" x14ac:dyDescent="0.25">
      <c r="A361" s="4"/>
      <c r="B361" s="254"/>
      <c r="C361" s="3"/>
      <c r="D361" s="46"/>
      <c r="E361" s="75"/>
      <c r="F361" s="17"/>
      <c r="G361" s="18"/>
      <c r="H361" s="58"/>
      <c r="I361" s="46"/>
      <c r="J361" s="282"/>
      <c r="K361" s="77"/>
      <c r="L361" s="238"/>
      <c r="M361" s="78">
        <f>Kosten</f>
        <v>0</v>
      </c>
      <c r="N361" s="136"/>
      <c r="P361" s="224"/>
      <c r="Q361" s="227"/>
      <c r="S361" s="228"/>
    </row>
    <row r="362" spans="1:19" x14ac:dyDescent="0.25">
      <c r="A362" s="4"/>
      <c r="B362" s="254"/>
      <c r="C362" s="3"/>
      <c r="D362" s="46"/>
      <c r="E362" s="75"/>
      <c r="F362" s="17"/>
      <c r="G362" s="18"/>
      <c r="H362" s="58"/>
      <c r="I362" s="46"/>
      <c r="J362" s="282"/>
      <c r="K362" s="77"/>
      <c r="L362" s="238"/>
      <c r="M362" s="78">
        <f>Kosten</f>
        <v>0</v>
      </c>
      <c r="N362" s="136"/>
      <c r="P362" s="224"/>
      <c r="Q362" s="227"/>
      <c r="S362" s="228"/>
    </row>
    <row r="363" spans="1:19" x14ac:dyDescent="0.25">
      <c r="A363" s="4"/>
      <c r="B363" s="254"/>
      <c r="C363" s="3"/>
      <c r="D363" s="46"/>
      <c r="E363" s="75"/>
      <c r="F363" s="17"/>
      <c r="G363" s="18"/>
      <c r="H363" s="58"/>
      <c r="I363" s="46"/>
      <c r="J363" s="282"/>
      <c r="K363" s="77"/>
      <c r="L363" s="238"/>
      <c r="M363" s="78">
        <f>Kosten</f>
        <v>0</v>
      </c>
      <c r="N363" s="136"/>
      <c r="P363" s="224"/>
      <c r="Q363" s="227"/>
      <c r="S363" s="228"/>
    </row>
    <row r="364" spans="1:19" x14ac:dyDescent="0.25">
      <c r="A364" s="4"/>
      <c r="B364" s="254"/>
      <c r="C364" s="3"/>
      <c r="D364" s="46"/>
      <c r="E364" s="75"/>
      <c r="F364" s="17"/>
      <c r="G364" s="18"/>
      <c r="H364" s="58"/>
      <c r="I364" s="46"/>
      <c r="J364" s="282"/>
      <c r="K364" s="77"/>
      <c r="L364" s="238"/>
      <c r="M364" s="78">
        <f>Kosten</f>
        <v>0</v>
      </c>
      <c r="N364" s="136"/>
      <c r="P364" s="224"/>
      <c r="Q364" s="227"/>
      <c r="S364" s="228"/>
    </row>
    <row r="365" spans="1:19" x14ac:dyDescent="0.25">
      <c r="A365" s="4"/>
      <c r="B365" s="254"/>
      <c r="C365" s="3"/>
      <c r="D365" s="46"/>
      <c r="E365" s="75"/>
      <c r="F365" s="17"/>
      <c r="G365" s="18"/>
      <c r="H365" s="58"/>
      <c r="I365" s="46"/>
      <c r="J365" s="282"/>
      <c r="K365" s="77"/>
      <c r="L365" s="238"/>
      <c r="M365" s="78">
        <f>Kosten</f>
        <v>0</v>
      </c>
      <c r="N365" s="136"/>
      <c r="P365" s="224"/>
      <c r="Q365" s="227"/>
      <c r="S365" s="228"/>
    </row>
    <row r="366" spans="1:19" x14ac:dyDescent="0.25">
      <c r="A366" s="4"/>
      <c r="B366" s="254"/>
      <c r="C366" s="3"/>
      <c r="D366" s="46"/>
      <c r="E366" s="75"/>
      <c r="F366" s="17"/>
      <c r="G366" s="18"/>
      <c r="H366" s="58"/>
      <c r="I366" s="46"/>
      <c r="J366" s="282"/>
      <c r="K366" s="77"/>
      <c r="L366" s="238"/>
      <c r="M366" s="78">
        <f>Kosten</f>
        <v>0</v>
      </c>
      <c r="N366" s="136"/>
      <c r="P366" s="224"/>
      <c r="Q366" s="227"/>
      <c r="S366" s="228"/>
    </row>
    <row r="367" spans="1:19" x14ac:dyDescent="0.25">
      <c r="A367" s="4"/>
      <c r="B367" s="254"/>
      <c r="C367" s="3"/>
      <c r="D367" s="46"/>
      <c r="E367" s="75"/>
      <c r="F367" s="17"/>
      <c r="G367" s="18"/>
      <c r="H367" s="58"/>
      <c r="I367" s="46"/>
      <c r="J367" s="282"/>
      <c r="K367" s="77"/>
      <c r="L367" s="238"/>
      <c r="M367" s="78">
        <f>Kosten</f>
        <v>0</v>
      </c>
      <c r="N367" s="136"/>
      <c r="P367" s="224"/>
      <c r="Q367" s="227"/>
      <c r="S367" s="228"/>
    </row>
    <row r="368" spans="1:19" x14ac:dyDescent="0.25">
      <c r="A368" s="4"/>
      <c r="B368" s="254"/>
      <c r="C368" s="3"/>
      <c r="D368" s="46"/>
      <c r="E368" s="75"/>
      <c r="F368" s="17"/>
      <c r="G368" s="18"/>
      <c r="H368" s="58"/>
      <c r="I368" s="46"/>
      <c r="J368" s="282"/>
      <c r="K368" s="77"/>
      <c r="L368" s="238"/>
      <c r="M368" s="78">
        <f>Kosten</f>
        <v>0</v>
      </c>
      <c r="N368" s="136"/>
      <c r="P368" s="224"/>
      <c r="Q368" s="227"/>
      <c r="S368" s="228"/>
    </row>
    <row r="369" spans="1:19" x14ac:dyDescent="0.25">
      <c r="A369" s="4"/>
      <c r="B369" s="254"/>
      <c r="C369" s="3"/>
      <c r="D369" s="46"/>
      <c r="E369" s="75"/>
      <c r="F369" s="17"/>
      <c r="G369" s="18"/>
      <c r="H369" s="58"/>
      <c r="I369" s="46"/>
      <c r="J369" s="282"/>
      <c r="K369" s="77"/>
      <c r="L369" s="238"/>
      <c r="M369" s="78">
        <f>Kosten</f>
        <v>0</v>
      </c>
      <c r="N369" s="136"/>
      <c r="P369" s="224"/>
      <c r="Q369" s="227"/>
      <c r="S369" s="228"/>
    </row>
    <row r="370" spans="1:19" x14ac:dyDescent="0.25">
      <c r="A370" s="4"/>
      <c r="B370" s="254"/>
      <c r="C370" s="3"/>
      <c r="D370" s="46"/>
      <c r="E370" s="75"/>
      <c r="F370" s="17"/>
      <c r="G370" s="18"/>
      <c r="H370" s="58"/>
      <c r="I370" s="46"/>
      <c r="J370" s="282"/>
      <c r="K370" s="77"/>
      <c r="L370" s="238"/>
      <c r="M370" s="78">
        <f>Kosten</f>
        <v>0</v>
      </c>
      <c r="N370" s="136"/>
      <c r="P370" s="224"/>
      <c r="Q370" s="227"/>
      <c r="S370" s="228"/>
    </row>
    <row r="371" spans="1:19" x14ac:dyDescent="0.25">
      <c r="A371" s="4"/>
      <c r="B371" s="254"/>
      <c r="C371" s="3"/>
      <c r="D371" s="46"/>
      <c r="E371" s="75"/>
      <c r="F371" s="17"/>
      <c r="G371" s="18"/>
      <c r="H371" s="58"/>
      <c r="I371" s="46"/>
      <c r="J371" s="282"/>
      <c r="K371" s="77"/>
      <c r="L371" s="238"/>
      <c r="M371" s="78">
        <f>Kosten</f>
        <v>0</v>
      </c>
      <c r="N371" s="136"/>
      <c r="P371" s="224"/>
      <c r="Q371" s="227"/>
      <c r="S371" s="228"/>
    </row>
    <row r="372" spans="1:19" x14ac:dyDescent="0.25">
      <c r="A372" s="4"/>
      <c r="B372" s="254"/>
      <c r="C372" s="3"/>
      <c r="D372" s="46"/>
      <c r="E372" s="75"/>
      <c r="F372" s="17"/>
      <c r="G372" s="18"/>
      <c r="H372" s="58"/>
      <c r="I372" s="46"/>
      <c r="J372" s="282"/>
      <c r="K372" s="77"/>
      <c r="L372" s="238"/>
      <c r="M372" s="78">
        <f>Kosten</f>
        <v>0</v>
      </c>
      <c r="N372" s="136"/>
      <c r="P372" s="224"/>
      <c r="Q372" s="227"/>
      <c r="S372" s="228"/>
    </row>
    <row r="373" spans="1:19" x14ac:dyDescent="0.25">
      <c r="A373" s="4"/>
      <c r="B373" s="254"/>
      <c r="C373" s="3"/>
      <c r="D373" s="46"/>
      <c r="E373" s="75"/>
      <c r="F373" s="17"/>
      <c r="G373" s="18"/>
      <c r="H373" s="58"/>
      <c r="I373" s="46"/>
      <c r="J373" s="282"/>
      <c r="K373" s="77"/>
      <c r="L373" s="238"/>
      <c r="M373" s="78">
        <f>Kosten</f>
        <v>0</v>
      </c>
      <c r="N373" s="136"/>
      <c r="P373" s="224"/>
      <c r="Q373" s="227"/>
      <c r="S373" s="228"/>
    </row>
    <row r="374" spans="1:19" x14ac:dyDescent="0.25">
      <c r="A374" s="4"/>
      <c r="B374" s="254"/>
      <c r="C374" s="3"/>
      <c r="D374" s="46"/>
      <c r="E374" s="75"/>
      <c r="F374" s="17"/>
      <c r="G374" s="18"/>
      <c r="H374" s="58"/>
      <c r="I374" s="46"/>
      <c r="J374" s="282"/>
      <c r="K374" s="77"/>
      <c r="L374" s="238"/>
      <c r="M374" s="78">
        <f>Kosten</f>
        <v>0</v>
      </c>
      <c r="N374" s="136"/>
      <c r="P374" s="224"/>
      <c r="Q374" s="227"/>
      <c r="S374" s="228"/>
    </row>
    <row r="375" spans="1:19" x14ac:dyDescent="0.25">
      <c r="A375" s="4"/>
      <c r="B375" s="254"/>
      <c r="C375" s="3"/>
      <c r="D375" s="46"/>
      <c r="E375" s="75"/>
      <c r="F375" s="17"/>
      <c r="G375" s="18"/>
      <c r="H375" s="58"/>
      <c r="I375" s="46"/>
      <c r="J375" s="282"/>
      <c r="K375" s="77"/>
      <c r="L375" s="238"/>
      <c r="M375" s="78">
        <f>Kosten</f>
        <v>0</v>
      </c>
      <c r="N375" s="136"/>
      <c r="P375" s="224"/>
      <c r="Q375" s="227"/>
      <c r="S375" s="228"/>
    </row>
    <row r="376" spans="1:19" x14ac:dyDescent="0.25">
      <c r="A376" s="4"/>
      <c r="B376" s="254"/>
      <c r="C376" s="3"/>
      <c r="D376" s="46"/>
      <c r="E376" s="75"/>
      <c r="F376" s="17"/>
      <c r="G376" s="18"/>
      <c r="H376" s="58"/>
      <c r="I376" s="46"/>
      <c r="J376" s="282"/>
      <c r="K376" s="77"/>
      <c r="L376" s="238"/>
      <c r="M376" s="78">
        <f>Kosten</f>
        <v>0</v>
      </c>
      <c r="N376" s="136"/>
      <c r="P376" s="224"/>
      <c r="Q376" s="227"/>
      <c r="S376" s="228"/>
    </row>
    <row r="377" spans="1:19" x14ac:dyDescent="0.25">
      <c r="A377" s="4"/>
      <c r="B377" s="254"/>
      <c r="C377" s="3"/>
      <c r="D377" s="46"/>
      <c r="E377" s="75"/>
      <c r="F377" s="17"/>
      <c r="G377" s="18"/>
      <c r="H377" s="58"/>
      <c r="I377" s="46"/>
      <c r="J377" s="282"/>
      <c r="K377" s="77"/>
      <c r="L377" s="238"/>
      <c r="M377" s="78">
        <f>Kosten</f>
        <v>0</v>
      </c>
      <c r="N377" s="136"/>
      <c r="P377" s="224"/>
      <c r="Q377" s="227"/>
      <c r="S377" s="228"/>
    </row>
    <row r="378" spans="1:19" x14ac:dyDescent="0.25">
      <c r="A378" s="4"/>
      <c r="B378" s="254"/>
      <c r="C378" s="3"/>
      <c r="D378" s="46"/>
      <c r="E378" s="75"/>
      <c r="F378" s="17"/>
      <c r="G378" s="18"/>
      <c r="H378" s="58"/>
      <c r="I378" s="46"/>
      <c r="J378" s="282"/>
      <c r="K378" s="77"/>
      <c r="L378" s="238"/>
      <c r="M378" s="78">
        <f>Kosten</f>
        <v>0</v>
      </c>
      <c r="N378" s="136"/>
      <c r="P378" s="224"/>
      <c r="Q378" s="227"/>
      <c r="S378" s="228"/>
    </row>
    <row r="379" spans="1:19" x14ac:dyDescent="0.25">
      <c r="A379" s="4"/>
      <c r="B379" s="254"/>
      <c r="C379" s="3"/>
      <c r="D379" s="46"/>
      <c r="E379" s="75"/>
      <c r="F379" s="17"/>
      <c r="G379" s="18"/>
      <c r="H379" s="58"/>
      <c r="I379" s="46"/>
      <c r="J379" s="282"/>
      <c r="K379" s="77"/>
      <c r="L379" s="238"/>
      <c r="M379" s="78">
        <f>Kosten</f>
        <v>0</v>
      </c>
      <c r="N379" s="136"/>
      <c r="P379" s="224"/>
      <c r="Q379" s="227"/>
      <c r="S379" s="228"/>
    </row>
    <row r="380" spans="1:19" x14ac:dyDescent="0.25">
      <c r="A380" s="4"/>
      <c r="B380" s="254"/>
      <c r="C380" s="3"/>
      <c r="D380" s="46"/>
      <c r="E380" s="75"/>
      <c r="F380" s="17"/>
      <c r="G380" s="18"/>
      <c r="H380" s="58"/>
      <c r="I380" s="46"/>
      <c r="J380" s="282"/>
      <c r="K380" s="77"/>
      <c r="L380" s="238"/>
      <c r="M380" s="78">
        <f>Kosten</f>
        <v>0</v>
      </c>
      <c r="N380" s="136"/>
      <c r="P380" s="224"/>
      <c r="Q380" s="227"/>
      <c r="S380" s="228"/>
    </row>
    <row r="381" spans="1:19" x14ac:dyDescent="0.25">
      <c r="A381" s="4"/>
      <c r="B381" s="254"/>
      <c r="C381" s="3"/>
      <c r="D381" s="46"/>
      <c r="E381" s="75"/>
      <c r="F381" s="17"/>
      <c r="G381" s="18"/>
      <c r="H381" s="58"/>
      <c r="I381" s="46"/>
      <c r="J381" s="282"/>
      <c r="K381" s="77"/>
      <c r="L381" s="238"/>
      <c r="M381" s="78">
        <f>Kosten</f>
        <v>0</v>
      </c>
      <c r="N381" s="136"/>
      <c r="P381" s="224"/>
      <c r="Q381" s="227"/>
      <c r="S381" s="228"/>
    </row>
    <row r="382" spans="1:19" x14ac:dyDescent="0.25">
      <c r="A382" s="4"/>
      <c r="B382" s="254"/>
      <c r="C382" s="3"/>
      <c r="D382" s="46"/>
      <c r="E382" s="75"/>
      <c r="F382" s="17"/>
      <c r="G382" s="18"/>
      <c r="H382" s="58"/>
      <c r="I382" s="46"/>
      <c r="J382" s="282"/>
      <c r="K382" s="77"/>
      <c r="L382" s="238"/>
      <c r="M382" s="78">
        <f>Kosten</f>
        <v>0</v>
      </c>
      <c r="N382" s="136"/>
      <c r="P382" s="224"/>
      <c r="Q382" s="227"/>
      <c r="S382" s="228"/>
    </row>
    <row r="383" spans="1:19" x14ac:dyDescent="0.25">
      <c r="A383" s="4"/>
      <c r="B383" s="254"/>
      <c r="C383" s="3"/>
      <c r="D383" s="46"/>
      <c r="E383" s="75"/>
      <c r="F383" s="17"/>
      <c r="G383" s="18"/>
      <c r="H383" s="58"/>
      <c r="I383" s="46"/>
      <c r="J383" s="282"/>
      <c r="K383" s="77"/>
      <c r="L383" s="238"/>
      <c r="M383" s="78">
        <f>Kosten</f>
        <v>0</v>
      </c>
      <c r="N383" s="136"/>
      <c r="P383" s="224"/>
      <c r="Q383" s="227"/>
      <c r="S383" s="228"/>
    </row>
    <row r="384" spans="1:19" x14ac:dyDescent="0.25">
      <c r="A384" s="4"/>
      <c r="B384" s="254"/>
      <c r="C384" s="3"/>
      <c r="D384" s="46"/>
      <c r="E384" s="75"/>
      <c r="F384" s="17"/>
      <c r="G384" s="18"/>
      <c r="H384" s="58"/>
      <c r="I384" s="46"/>
      <c r="J384" s="282"/>
      <c r="K384" s="77"/>
      <c r="L384" s="238"/>
      <c r="M384" s="78">
        <f>Kosten</f>
        <v>0</v>
      </c>
      <c r="N384" s="136"/>
      <c r="P384" s="224"/>
      <c r="Q384" s="227"/>
      <c r="S384" s="228"/>
    </row>
    <row r="385" spans="1:19" x14ac:dyDescent="0.25">
      <c r="A385" s="4"/>
      <c r="B385" s="254"/>
      <c r="C385" s="3"/>
      <c r="D385" s="46"/>
      <c r="E385" s="75"/>
      <c r="F385" s="17"/>
      <c r="G385" s="18"/>
      <c r="H385" s="58"/>
      <c r="I385" s="46"/>
      <c r="J385" s="282"/>
      <c r="K385" s="77"/>
      <c r="L385" s="238"/>
      <c r="M385" s="78">
        <f>Kosten</f>
        <v>0</v>
      </c>
      <c r="N385" s="136"/>
      <c r="P385" s="224"/>
      <c r="Q385" s="227"/>
      <c r="S385" s="228"/>
    </row>
    <row r="386" spans="1:19" x14ac:dyDescent="0.25">
      <c r="A386" s="4"/>
      <c r="B386" s="254"/>
      <c r="C386" s="3"/>
      <c r="D386" s="46"/>
      <c r="E386" s="75"/>
      <c r="F386" s="17"/>
      <c r="G386" s="18"/>
      <c r="H386" s="58"/>
      <c r="I386" s="46"/>
      <c r="J386" s="282"/>
      <c r="K386" s="77"/>
      <c r="L386" s="238"/>
      <c r="M386" s="78">
        <f>Kosten</f>
        <v>0</v>
      </c>
      <c r="N386" s="136"/>
      <c r="P386" s="224"/>
      <c r="Q386" s="227"/>
      <c r="S386" s="228"/>
    </row>
    <row r="387" spans="1:19" x14ac:dyDescent="0.25">
      <c r="A387" s="4"/>
      <c r="B387" s="254"/>
      <c r="C387" s="3"/>
      <c r="D387" s="46"/>
      <c r="E387" s="75"/>
      <c r="F387" s="17"/>
      <c r="G387" s="18"/>
      <c r="H387" s="58"/>
      <c r="I387" s="46"/>
      <c r="J387" s="282"/>
      <c r="K387" s="77"/>
      <c r="L387" s="238"/>
      <c r="M387" s="78">
        <f>Kosten</f>
        <v>0</v>
      </c>
      <c r="N387" s="136"/>
      <c r="P387" s="224"/>
      <c r="Q387" s="227"/>
      <c r="S387" s="228"/>
    </row>
    <row r="388" spans="1:19" x14ac:dyDescent="0.25">
      <c r="A388" s="4"/>
      <c r="B388" s="254"/>
      <c r="C388" s="3"/>
      <c r="D388" s="46"/>
      <c r="E388" s="75"/>
      <c r="F388" s="17"/>
      <c r="G388" s="18"/>
      <c r="H388" s="58"/>
      <c r="I388" s="46"/>
      <c r="J388" s="282"/>
      <c r="K388" s="77"/>
      <c r="L388" s="238"/>
      <c r="M388" s="78">
        <f>Kosten</f>
        <v>0</v>
      </c>
      <c r="N388" s="136"/>
      <c r="P388" s="224"/>
      <c r="Q388" s="227"/>
      <c r="S388" s="228"/>
    </row>
    <row r="389" spans="1:19" x14ac:dyDescent="0.25">
      <c r="A389" s="4"/>
      <c r="B389" s="254"/>
      <c r="C389" s="3"/>
      <c r="D389" s="46"/>
      <c r="E389" s="75"/>
      <c r="F389" s="17"/>
      <c r="G389" s="18"/>
      <c r="H389" s="58"/>
      <c r="I389" s="46"/>
      <c r="J389" s="282"/>
      <c r="K389" s="77"/>
      <c r="L389" s="238"/>
      <c r="M389" s="78">
        <f>Kosten</f>
        <v>0</v>
      </c>
      <c r="N389" s="136"/>
      <c r="P389" s="224"/>
      <c r="Q389" s="227"/>
      <c r="S389" s="228"/>
    </row>
    <row r="390" spans="1:19" x14ac:dyDescent="0.25">
      <c r="A390" s="4"/>
      <c r="B390" s="254"/>
      <c r="C390" s="3"/>
      <c r="D390" s="46"/>
      <c r="E390" s="75"/>
      <c r="F390" s="17"/>
      <c r="G390" s="18"/>
      <c r="H390" s="58"/>
      <c r="I390" s="46"/>
      <c r="J390" s="282"/>
      <c r="K390" s="77"/>
      <c r="L390" s="238"/>
      <c r="M390" s="78">
        <f>Kosten</f>
        <v>0</v>
      </c>
      <c r="N390" s="136"/>
      <c r="P390" s="224"/>
      <c r="Q390" s="227"/>
      <c r="S390" s="228"/>
    </row>
    <row r="391" spans="1:19" x14ac:dyDescent="0.25">
      <c r="A391" s="4"/>
      <c r="B391" s="254"/>
      <c r="C391" s="3"/>
      <c r="D391" s="46"/>
      <c r="E391" s="75"/>
      <c r="F391" s="17"/>
      <c r="G391" s="18"/>
      <c r="H391" s="58"/>
      <c r="I391" s="46"/>
      <c r="J391" s="282"/>
      <c r="K391" s="77"/>
      <c r="L391" s="238"/>
      <c r="M391" s="78">
        <f>Kosten</f>
        <v>0</v>
      </c>
      <c r="N391" s="136"/>
      <c r="P391" s="224"/>
      <c r="Q391" s="227"/>
      <c r="S391" s="228"/>
    </row>
    <row r="392" spans="1:19" x14ac:dyDescent="0.25">
      <c r="A392" s="4"/>
      <c r="B392" s="254"/>
      <c r="C392" s="3"/>
      <c r="D392" s="46"/>
      <c r="E392" s="75"/>
      <c r="F392" s="17"/>
      <c r="G392" s="18"/>
      <c r="H392" s="58"/>
      <c r="I392" s="46"/>
      <c r="J392" s="282"/>
      <c r="K392" s="77"/>
      <c r="L392" s="238"/>
      <c r="M392" s="78">
        <f>Kosten</f>
        <v>0</v>
      </c>
      <c r="N392" s="136"/>
      <c r="P392" s="224"/>
      <c r="Q392" s="227"/>
      <c r="S392" s="228"/>
    </row>
    <row r="393" spans="1:19" x14ac:dyDescent="0.25">
      <c r="A393" s="4"/>
      <c r="B393" s="254"/>
      <c r="C393" s="3"/>
      <c r="D393" s="46"/>
      <c r="E393" s="75"/>
      <c r="F393" s="17"/>
      <c r="G393" s="18"/>
      <c r="H393" s="58"/>
      <c r="I393" s="46"/>
      <c r="J393" s="282"/>
      <c r="K393" s="77"/>
      <c r="L393" s="238"/>
      <c r="M393" s="78">
        <f>Kosten</f>
        <v>0</v>
      </c>
      <c r="N393" s="136"/>
      <c r="P393" s="224"/>
      <c r="Q393" s="227"/>
      <c r="S393" s="228"/>
    </row>
    <row r="394" spans="1:19" x14ac:dyDescent="0.25">
      <c r="A394" s="4"/>
      <c r="B394" s="254"/>
      <c r="C394" s="3"/>
      <c r="D394" s="46"/>
      <c r="E394" s="75"/>
      <c r="F394" s="17"/>
      <c r="G394" s="18"/>
      <c r="H394" s="58"/>
      <c r="I394" s="46"/>
      <c r="J394" s="282"/>
      <c r="K394" s="77"/>
      <c r="L394" s="238"/>
      <c r="M394" s="78">
        <f>Kosten</f>
        <v>0</v>
      </c>
      <c r="N394" s="136"/>
      <c r="P394" s="224"/>
      <c r="Q394" s="227"/>
      <c r="S394" s="228"/>
    </row>
    <row r="395" spans="1:19" x14ac:dyDescent="0.25">
      <c r="A395" s="4"/>
      <c r="B395" s="254"/>
      <c r="C395" s="3"/>
      <c r="D395" s="46"/>
      <c r="E395" s="75"/>
      <c r="F395" s="17"/>
      <c r="G395" s="18"/>
      <c r="H395" s="58"/>
      <c r="I395" s="46"/>
      <c r="J395" s="282"/>
      <c r="K395" s="77"/>
      <c r="L395" s="238"/>
      <c r="M395" s="78">
        <f>Kosten</f>
        <v>0</v>
      </c>
      <c r="N395" s="136"/>
      <c r="P395" s="224"/>
      <c r="Q395" s="227"/>
      <c r="S395" s="228"/>
    </row>
    <row r="396" spans="1:19" x14ac:dyDescent="0.25">
      <c r="A396" s="4"/>
      <c r="B396" s="254"/>
      <c r="C396" s="3"/>
      <c r="D396" s="46"/>
      <c r="E396" s="75"/>
      <c r="F396" s="17"/>
      <c r="G396" s="18"/>
      <c r="H396" s="58"/>
      <c r="I396" s="46"/>
      <c r="J396" s="282"/>
      <c r="K396" s="77"/>
      <c r="L396" s="238"/>
      <c r="M396" s="78">
        <f>Kosten</f>
        <v>0</v>
      </c>
      <c r="N396" s="136"/>
      <c r="P396" s="224"/>
      <c r="Q396" s="227"/>
      <c r="S396" s="228"/>
    </row>
    <row r="397" spans="1:19" x14ac:dyDescent="0.25">
      <c r="A397" s="4"/>
      <c r="B397" s="254"/>
      <c r="C397" s="3"/>
      <c r="D397" s="46"/>
      <c r="E397" s="75"/>
      <c r="F397" s="17"/>
      <c r="G397" s="18"/>
      <c r="H397" s="58"/>
      <c r="I397" s="46"/>
      <c r="J397" s="282"/>
      <c r="K397" s="77"/>
      <c r="L397" s="238"/>
      <c r="M397" s="78">
        <f>Kosten</f>
        <v>0</v>
      </c>
      <c r="N397" s="136"/>
      <c r="P397" s="224"/>
      <c r="Q397" s="227"/>
      <c r="S397" s="228"/>
    </row>
    <row r="398" spans="1:19" x14ac:dyDescent="0.25">
      <c r="A398" s="4"/>
      <c r="B398" s="254"/>
      <c r="C398" s="3"/>
      <c r="D398" s="46"/>
      <c r="E398" s="75"/>
      <c r="F398" s="17"/>
      <c r="G398" s="18"/>
      <c r="H398" s="58"/>
      <c r="I398" s="46"/>
      <c r="J398" s="282"/>
      <c r="K398" s="77"/>
      <c r="L398" s="238"/>
      <c r="M398" s="78">
        <f>Kosten</f>
        <v>0</v>
      </c>
      <c r="N398" s="136"/>
      <c r="P398" s="224"/>
      <c r="Q398" s="227"/>
      <c r="S398" s="228"/>
    </row>
    <row r="399" spans="1:19" x14ac:dyDescent="0.25">
      <c r="A399" s="4"/>
      <c r="B399" s="254"/>
      <c r="C399" s="3"/>
      <c r="D399" s="46"/>
      <c r="E399" s="75"/>
      <c r="F399" s="17"/>
      <c r="G399" s="18"/>
      <c r="H399" s="58"/>
      <c r="I399" s="46"/>
      <c r="J399" s="282"/>
      <c r="K399" s="77"/>
      <c r="L399" s="238"/>
      <c r="M399" s="78">
        <f>Kosten</f>
        <v>0</v>
      </c>
      <c r="N399" s="136"/>
      <c r="P399" s="224"/>
      <c r="Q399" s="227"/>
      <c r="S399" s="228"/>
    </row>
    <row r="400" spans="1:19" x14ac:dyDescent="0.25">
      <c r="A400" s="4"/>
      <c r="B400" s="254"/>
      <c r="C400" s="3"/>
      <c r="D400" s="46"/>
      <c r="E400" s="75"/>
      <c r="F400" s="17"/>
      <c r="G400" s="18"/>
      <c r="H400" s="58"/>
      <c r="I400" s="46"/>
      <c r="J400" s="282"/>
      <c r="K400" s="77"/>
      <c r="L400" s="238"/>
      <c r="M400" s="78">
        <f>Kosten</f>
        <v>0</v>
      </c>
      <c r="N400" s="136"/>
      <c r="P400" s="224"/>
      <c r="Q400" s="227"/>
      <c r="S400" s="228"/>
    </row>
    <row r="401" spans="1:19" x14ac:dyDescent="0.25">
      <c r="A401" s="4"/>
      <c r="B401" s="254"/>
      <c r="C401" s="3"/>
      <c r="D401" s="46"/>
      <c r="E401" s="75"/>
      <c r="F401" s="17"/>
      <c r="G401" s="18"/>
      <c r="H401" s="58"/>
      <c r="I401" s="46"/>
      <c r="J401" s="282"/>
      <c r="K401" s="77"/>
      <c r="L401" s="238"/>
      <c r="M401" s="78">
        <f>Kosten</f>
        <v>0</v>
      </c>
      <c r="N401" s="136"/>
      <c r="P401" s="224"/>
      <c r="Q401" s="227"/>
      <c r="S401" s="228"/>
    </row>
    <row r="402" spans="1:19" x14ac:dyDescent="0.25">
      <c r="A402" s="4"/>
      <c r="B402" s="254"/>
      <c r="C402" s="3"/>
      <c r="D402" s="46"/>
      <c r="E402" s="75"/>
      <c r="F402" s="17"/>
      <c r="G402" s="18"/>
      <c r="H402" s="58"/>
      <c r="I402" s="46"/>
      <c r="J402" s="282"/>
      <c r="K402" s="77"/>
      <c r="L402" s="238"/>
      <c r="M402" s="78">
        <f>Kosten</f>
        <v>0</v>
      </c>
      <c r="N402" s="136"/>
      <c r="P402" s="224"/>
      <c r="Q402" s="227"/>
      <c r="S402" s="228"/>
    </row>
    <row r="403" spans="1:19" x14ac:dyDescent="0.25">
      <c r="A403" s="4"/>
      <c r="B403" s="254"/>
      <c r="C403" s="3"/>
      <c r="D403" s="46"/>
      <c r="E403" s="75"/>
      <c r="F403" s="17"/>
      <c r="G403" s="18"/>
      <c r="H403" s="58"/>
      <c r="I403" s="46"/>
      <c r="J403" s="282"/>
      <c r="K403" s="77"/>
      <c r="L403" s="238"/>
      <c r="M403" s="78">
        <f>Kosten</f>
        <v>0</v>
      </c>
      <c r="N403" s="136"/>
      <c r="P403" s="224"/>
      <c r="Q403" s="227"/>
      <c r="S403" s="228"/>
    </row>
    <row r="404" spans="1:19" x14ac:dyDescent="0.25">
      <c r="A404" s="4"/>
      <c r="B404" s="254"/>
      <c r="C404" s="3"/>
      <c r="D404" s="46"/>
      <c r="E404" s="75"/>
      <c r="F404" s="17"/>
      <c r="G404" s="18"/>
      <c r="H404" s="58"/>
      <c r="I404" s="46"/>
      <c r="J404" s="282"/>
      <c r="K404" s="77"/>
      <c r="L404" s="238"/>
      <c r="M404" s="78">
        <f>Kosten</f>
        <v>0</v>
      </c>
      <c r="N404" s="136"/>
      <c r="P404" s="224"/>
      <c r="Q404" s="227"/>
      <c r="S404" s="228"/>
    </row>
    <row r="405" spans="1:19" x14ac:dyDescent="0.25">
      <c r="A405" s="4"/>
      <c r="B405" s="254"/>
      <c r="C405" s="3"/>
      <c r="D405" s="46"/>
      <c r="E405" s="75"/>
      <c r="F405" s="17"/>
      <c r="G405" s="18"/>
      <c r="H405" s="58"/>
      <c r="I405" s="46"/>
      <c r="J405" s="282"/>
      <c r="K405" s="77"/>
      <c r="L405" s="238"/>
      <c r="M405" s="78">
        <f>Kosten</f>
        <v>0</v>
      </c>
      <c r="N405" s="136"/>
      <c r="P405" s="224"/>
      <c r="Q405" s="227"/>
      <c r="S405" s="228"/>
    </row>
    <row r="406" spans="1:19" x14ac:dyDescent="0.25">
      <c r="A406" s="4"/>
      <c r="B406" s="254"/>
      <c r="C406" s="3"/>
      <c r="D406" s="46"/>
      <c r="E406" s="75"/>
      <c r="F406" s="17"/>
      <c r="G406" s="18"/>
      <c r="H406" s="58"/>
      <c r="I406" s="46"/>
      <c r="J406" s="282"/>
      <c r="K406" s="77"/>
      <c r="L406" s="238"/>
      <c r="M406" s="78">
        <f>Kosten</f>
        <v>0</v>
      </c>
      <c r="N406" s="136"/>
      <c r="P406" s="224"/>
      <c r="Q406" s="227"/>
      <c r="S406" s="228"/>
    </row>
    <row r="407" spans="1:19" x14ac:dyDescent="0.25">
      <c r="A407" s="4"/>
      <c r="B407" s="254"/>
      <c r="C407" s="3"/>
      <c r="D407" s="46"/>
      <c r="E407" s="75"/>
      <c r="F407" s="17"/>
      <c r="G407" s="18"/>
      <c r="H407" s="58"/>
      <c r="I407" s="46"/>
      <c r="J407" s="282"/>
      <c r="K407" s="77"/>
      <c r="L407" s="238"/>
      <c r="M407" s="78">
        <f>Kosten</f>
        <v>0</v>
      </c>
      <c r="N407" s="136"/>
      <c r="P407" s="224"/>
      <c r="Q407" s="227"/>
      <c r="S407" s="228"/>
    </row>
    <row r="408" spans="1:19" x14ac:dyDescent="0.25">
      <c r="A408" s="4"/>
      <c r="B408" s="254"/>
      <c r="C408" s="3"/>
      <c r="D408" s="46"/>
      <c r="E408" s="75"/>
      <c r="F408" s="17"/>
      <c r="G408" s="18"/>
      <c r="H408" s="58"/>
      <c r="I408" s="46"/>
      <c r="J408" s="282"/>
      <c r="K408" s="77"/>
      <c r="L408" s="238"/>
      <c r="M408" s="78">
        <f>Kosten</f>
        <v>0</v>
      </c>
      <c r="N408" s="136"/>
      <c r="P408" s="224"/>
      <c r="Q408" s="227"/>
      <c r="S408" s="228"/>
    </row>
    <row r="409" spans="1:19" x14ac:dyDescent="0.25">
      <c r="A409" s="4"/>
      <c r="B409" s="254"/>
      <c r="C409" s="3"/>
      <c r="D409" s="46"/>
      <c r="E409" s="75"/>
      <c r="F409" s="17"/>
      <c r="G409" s="18"/>
      <c r="H409" s="58"/>
      <c r="I409" s="46"/>
      <c r="J409" s="282"/>
      <c r="K409" s="77"/>
      <c r="L409" s="238"/>
      <c r="M409" s="78">
        <f>Kosten</f>
        <v>0</v>
      </c>
      <c r="N409" s="136"/>
      <c r="P409" s="224"/>
      <c r="Q409" s="227"/>
      <c r="S409" s="228"/>
    </row>
    <row r="410" spans="1:19" x14ac:dyDescent="0.25">
      <c r="A410" s="4"/>
      <c r="B410" s="254"/>
      <c r="C410" s="3"/>
      <c r="D410" s="46"/>
      <c r="E410" s="75"/>
      <c r="F410" s="17"/>
      <c r="G410" s="18"/>
      <c r="H410" s="58"/>
      <c r="I410" s="46"/>
      <c r="J410" s="282"/>
      <c r="K410" s="77"/>
      <c r="L410" s="238"/>
      <c r="M410" s="78">
        <f>Kosten</f>
        <v>0</v>
      </c>
      <c r="N410" s="136"/>
      <c r="P410" s="224"/>
      <c r="Q410" s="227"/>
      <c r="S410" s="228"/>
    </row>
    <row r="411" spans="1:19" x14ac:dyDescent="0.25">
      <c r="A411" s="4"/>
      <c r="B411" s="254"/>
      <c r="C411" s="3"/>
      <c r="D411" s="46"/>
      <c r="E411" s="75"/>
      <c r="F411" s="17"/>
      <c r="G411" s="18"/>
      <c r="H411" s="58"/>
      <c r="I411" s="46"/>
      <c r="J411" s="282"/>
      <c r="K411" s="77"/>
      <c r="L411" s="238"/>
      <c r="M411" s="78">
        <f>Kosten</f>
        <v>0</v>
      </c>
      <c r="N411" s="136"/>
      <c r="P411" s="224"/>
      <c r="Q411" s="227"/>
      <c r="S411" s="228"/>
    </row>
    <row r="412" spans="1:19" x14ac:dyDescent="0.25">
      <c r="A412" s="4"/>
      <c r="B412" s="254"/>
      <c r="C412" s="3"/>
      <c r="D412" s="46"/>
      <c r="E412" s="75"/>
      <c r="F412" s="17"/>
      <c r="G412" s="18"/>
      <c r="H412" s="58"/>
      <c r="I412" s="46"/>
      <c r="J412" s="282"/>
      <c r="K412" s="77"/>
      <c r="L412" s="238"/>
      <c r="M412" s="78">
        <f>Kosten</f>
        <v>0</v>
      </c>
      <c r="N412" s="136"/>
      <c r="P412" s="224"/>
      <c r="Q412" s="227"/>
      <c r="S412" s="228"/>
    </row>
    <row r="413" spans="1:19" x14ac:dyDescent="0.25">
      <c r="A413" s="4"/>
      <c r="B413" s="254"/>
      <c r="C413" s="3"/>
      <c r="D413" s="46"/>
      <c r="E413" s="75"/>
      <c r="F413" s="17"/>
      <c r="G413" s="18"/>
      <c r="H413" s="58"/>
      <c r="I413" s="46"/>
      <c r="J413" s="282"/>
      <c r="K413" s="77"/>
      <c r="L413" s="238"/>
      <c r="M413" s="78">
        <f>Kosten</f>
        <v>0</v>
      </c>
      <c r="N413" s="136"/>
      <c r="P413" s="224"/>
      <c r="Q413" s="227"/>
      <c r="S413" s="228"/>
    </row>
    <row r="414" spans="1:19" x14ac:dyDescent="0.25">
      <c r="A414" s="4"/>
      <c r="B414" s="254"/>
      <c r="C414" s="3"/>
      <c r="D414" s="46"/>
      <c r="E414" s="75"/>
      <c r="F414" s="17"/>
      <c r="G414" s="18"/>
      <c r="H414" s="58"/>
      <c r="I414" s="46"/>
      <c r="J414" s="282"/>
      <c r="K414" s="77"/>
      <c r="L414" s="238"/>
      <c r="M414" s="78">
        <f>Kosten</f>
        <v>0</v>
      </c>
      <c r="N414" s="136"/>
      <c r="P414" s="224"/>
      <c r="Q414" s="227"/>
      <c r="S414" s="228"/>
    </row>
    <row r="415" spans="1:19" x14ac:dyDescent="0.25">
      <c r="A415" s="4"/>
      <c r="B415" s="254"/>
      <c r="C415" s="3"/>
      <c r="D415" s="46"/>
      <c r="E415" s="75"/>
      <c r="F415" s="17"/>
      <c r="G415" s="18"/>
      <c r="H415" s="58"/>
      <c r="I415" s="46"/>
      <c r="J415" s="282"/>
      <c r="K415" s="77"/>
      <c r="L415" s="238"/>
      <c r="M415" s="78">
        <f>Kosten</f>
        <v>0</v>
      </c>
      <c r="N415" s="136"/>
      <c r="P415" s="224"/>
      <c r="Q415" s="227"/>
      <c r="S415" s="228"/>
    </row>
    <row r="416" spans="1:19" x14ac:dyDescent="0.25">
      <c r="A416" s="4"/>
      <c r="B416" s="254"/>
      <c r="C416" s="3"/>
      <c r="D416" s="46"/>
      <c r="E416" s="75"/>
      <c r="F416" s="17"/>
      <c r="G416" s="18"/>
      <c r="H416" s="58"/>
      <c r="I416" s="46"/>
      <c r="J416" s="282"/>
      <c r="K416" s="77"/>
      <c r="L416" s="238"/>
      <c r="M416" s="78">
        <f>Kosten</f>
        <v>0</v>
      </c>
      <c r="N416" s="136"/>
      <c r="P416" s="224"/>
      <c r="Q416" s="227"/>
      <c r="S416" s="228"/>
    </row>
    <row r="417" spans="1:19" x14ac:dyDescent="0.25">
      <c r="A417" s="4"/>
      <c r="B417" s="254"/>
      <c r="C417" s="3"/>
      <c r="D417" s="46"/>
      <c r="E417" s="75"/>
      <c r="F417" s="17"/>
      <c r="G417" s="18"/>
      <c r="H417" s="58"/>
      <c r="I417" s="46"/>
      <c r="J417" s="282"/>
      <c r="K417" s="77"/>
      <c r="L417" s="238"/>
      <c r="M417" s="78">
        <f>Kosten</f>
        <v>0</v>
      </c>
      <c r="N417" s="136"/>
      <c r="P417" s="224"/>
      <c r="Q417" s="227"/>
      <c r="S417" s="228"/>
    </row>
    <row r="418" spans="1:19" x14ac:dyDescent="0.25">
      <c r="A418" s="4"/>
      <c r="B418" s="254"/>
      <c r="C418" s="3"/>
      <c r="D418" s="46"/>
      <c r="E418" s="75"/>
      <c r="F418" s="17"/>
      <c r="G418" s="18"/>
      <c r="H418" s="58"/>
      <c r="I418" s="46"/>
      <c r="J418" s="282"/>
      <c r="K418" s="77"/>
      <c r="L418" s="238"/>
      <c r="M418" s="78">
        <f>Kosten</f>
        <v>0</v>
      </c>
      <c r="N418" s="136"/>
      <c r="P418" s="224"/>
      <c r="Q418" s="227"/>
      <c r="S418" s="228"/>
    </row>
    <row r="419" spans="1:19" x14ac:dyDescent="0.25">
      <c r="A419" s="4"/>
      <c r="B419" s="254"/>
      <c r="C419" s="3"/>
      <c r="D419" s="46"/>
      <c r="E419" s="75"/>
      <c r="F419" s="17"/>
      <c r="G419" s="18"/>
      <c r="H419" s="58"/>
      <c r="I419" s="46"/>
      <c r="J419" s="282"/>
      <c r="K419" s="77"/>
      <c r="L419" s="238"/>
      <c r="M419" s="78">
        <f>Kosten</f>
        <v>0</v>
      </c>
      <c r="N419" s="136"/>
      <c r="P419" s="224"/>
      <c r="Q419" s="227"/>
      <c r="S419" s="228"/>
    </row>
    <row r="420" spans="1:19" x14ac:dyDescent="0.25">
      <c r="A420" s="4"/>
      <c r="B420" s="254"/>
      <c r="C420" s="3"/>
      <c r="D420" s="46"/>
      <c r="E420" s="75"/>
      <c r="F420" s="17"/>
      <c r="G420" s="18"/>
      <c r="H420" s="58"/>
      <c r="I420" s="46"/>
      <c r="J420" s="282"/>
      <c r="K420" s="77"/>
      <c r="L420" s="238"/>
      <c r="M420" s="78">
        <f>Kosten</f>
        <v>0</v>
      </c>
      <c r="N420" s="136"/>
      <c r="P420" s="224"/>
      <c r="Q420" s="227"/>
      <c r="S420" s="228"/>
    </row>
    <row r="421" spans="1:19" x14ac:dyDescent="0.25">
      <c r="A421" s="4"/>
      <c r="B421" s="254"/>
      <c r="C421" s="3"/>
      <c r="D421" s="46"/>
      <c r="E421" s="75"/>
      <c r="F421" s="17"/>
      <c r="G421" s="18"/>
      <c r="H421" s="58"/>
      <c r="I421" s="46"/>
      <c r="J421" s="282"/>
      <c r="K421" s="77"/>
      <c r="L421" s="238"/>
      <c r="M421" s="78">
        <f>Kosten</f>
        <v>0</v>
      </c>
      <c r="N421" s="136"/>
      <c r="P421" s="224"/>
      <c r="Q421" s="227"/>
      <c r="S421" s="228"/>
    </row>
    <row r="422" spans="1:19" x14ac:dyDescent="0.25">
      <c r="A422" s="4"/>
      <c r="B422" s="254"/>
      <c r="C422" s="3"/>
      <c r="D422" s="46"/>
      <c r="E422" s="75"/>
      <c r="F422" s="17"/>
      <c r="G422" s="18"/>
      <c r="H422" s="58"/>
      <c r="I422" s="46"/>
      <c r="J422" s="282"/>
      <c r="K422" s="77"/>
      <c r="L422" s="238"/>
      <c r="M422" s="78">
        <f>Kosten</f>
        <v>0</v>
      </c>
      <c r="N422" s="136"/>
      <c r="P422" s="224"/>
      <c r="Q422" s="227"/>
      <c r="S422" s="228"/>
    </row>
    <row r="423" spans="1:19" x14ac:dyDescent="0.25">
      <c r="A423" s="4"/>
      <c r="B423" s="254"/>
      <c r="C423" s="3"/>
      <c r="D423" s="46"/>
      <c r="E423" s="75"/>
      <c r="F423" s="17"/>
      <c r="G423" s="18"/>
      <c r="H423" s="58"/>
      <c r="I423" s="46"/>
      <c r="J423" s="282"/>
      <c r="K423" s="77"/>
      <c r="L423" s="238"/>
      <c r="M423" s="78">
        <f>Kosten</f>
        <v>0</v>
      </c>
      <c r="N423" s="136"/>
      <c r="P423" s="224"/>
      <c r="Q423" s="227"/>
      <c r="S423" s="228"/>
    </row>
    <row r="424" spans="1:19" x14ac:dyDescent="0.25">
      <c r="A424" s="4"/>
      <c r="B424" s="254"/>
      <c r="C424" s="3"/>
      <c r="D424" s="46"/>
      <c r="E424" s="75"/>
      <c r="F424" s="17"/>
      <c r="G424" s="18"/>
      <c r="H424" s="58"/>
      <c r="I424" s="46"/>
      <c r="J424" s="282"/>
      <c r="K424" s="77"/>
      <c r="L424" s="238"/>
      <c r="M424" s="78">
        <f>Kosten</f>
        <v>0</v>
      </c>
      <c r="N424" s="136"/>
      <c r="P424" s="224"/>
      <c r="Q424" s="227"/>
      <c r="S424" s="228"/>
    </row>
    <row r="425" spans="1:19" x14ac:dyDescent="0.25">
      <c r="A425" s="4"/>
      <c r="B425" s="254"/>
      <c r="C425" s="3"/>
      <c r="D425" s="46"/>
      <c r="E425" s="75"/>
      <c r="F425" s="17"/>
      <c r="G425" s="18"/>
      <c r="H425" s="58"/>
      <c r="I425" s="46"/>
      <c r="J425" s="282"/>
      <c r="K425" s="77"/>
      <c r="L425" s="238"/>
      <c r="M425" s="78">
        <f>Kosten</f>
        <v>0</v>
      </c>
      <c r="N425" s="136"/>
      <c r="P425" s="224"/>
      <c r="Q425" s="227"/>
      <c r="S425" s="228"/>
    </row>
    <row r="426" spans="1:19" x14ac:dyDescent="0.25">
      <c r="A426" s="4"/>
      <c r="B426" s="254"/>
      <c r="C426" s="3"/>
      <c r="D426" s="46"/>
      <c r="E426" s="75"/>
      <c r="F426" s="17"/>
      <c r="G426" s="18"/>
      <c r="H426" s="58"/>
      <c r="I426" s="46"/>
      <c r="J426" s="282"/>
      <c r="K426" s="77"/>
      <c r="L426" s="238"/>
      <c r="M426" s="78">
        <f>Kosten</f>
        <v>0</v>
      </c>
      <c r="N426" s="136"/>
      <c r="P426" s="224"/>
      <c r="Q426" s="227"/>
      <c r="S426" s="228"/>
    </row>
    <row r="427" spans="1:19" x14ac:dyDescent="0.25">
      <c r="A427" s="4"/>
      <c r="B427" s="254"/>
      <c r="C427" s="3"/>
      <c r="D427" s="46"/>
      <c r="E427" s="75"/>
      <c r="F427" s="17"/>
      <c r="G427" s="18"/>
      <c r="H427" s="58"/>
      <c r="I427" s="46"/>
      <c r="J427" s="282"/>
      <c r="K427" s="77"/>
      <c r="L427" s="238"/>
      <c r="M427" s="78">
        <f>Kosten</f>
        <v>0</v>
      </c>
      <c r="N427" s="136"/>
      <c r="P427" s="224"/>
      <c r="Q427" s="227"/>
      <c r="S427" s="228"/>
    </row>
    <row r="428" spans="1:19" x14ac:dyDescent="0.25">
      <c r="A428" s="4"/>
      <c r="B428" s="254"/>
      <c r="C428" s="3"/>
      <c r="D428" s="46"/>
      <c r="E428" s="75"/>
      <c r="F428" s="17"/>
      <c r="G428" s="18"/>
      <c r="H428" s="58"/>
      <c r="I428" s="46"/>
      <c r="J428" s="282"/>
      <c r="K428" s="77"/>
      <c r="L428" s="238"/>
      <c r="M428" s="78">
        <f>Kosten</f>
        <v>0</v>
      </c>
      <c r="N428" s="136"/>
      <c r="P428" s="224"/>
      <c r="Q428" s="227"/>
      <c r="S428" s="228"/>
    </row>
    <row r="429" spans="1:19" x14ac:dyDescent="0.25">
      <c r="A429" s="4"/>
      <c r="B429" s="254"/>
      <c r="C429" s="3"/>
      <c r="D429" s="46"/>
      <c r="E429" s="75"/>
      <c r="F429" s="17"/>
      <c r="G429" s="18"/>
      <c r="H429" s="58"/>
      <c r="I429" s="46"/>
      <c r="J429" s="282"/>
      <c r="K429" s="77"/>
      <c r="L429" s="238"/>
      <c r="M429" s="78">
        <f>Kosten</f>
        <v>0</v>
      </c>
      <c r="N429" s="136"/>
      <c r="P429" s="224"/>
      <c r="Q429" s="227"/>
      <c r="S429" s="228"/>
    </row>
    <row r="430" spans="1:19" x14ac:dyDescent="0.25">
      <c r="A430" s="4"/>
      <c r="B430" s="254"/>
      <c r="C430" s="3"/>
      <c r="D430" s="46"/>
      <c r="E430" s="75"/>
      <c r="F430" s="17"/>
      <c r="G430" s="18"/>
      <c r="H430" s="58"/>
      <c r="I430" s="46"/>
      <c r="J430" s="282"/>
      <c r="K430" s="77"/>
      <c r="L430" s="238"/>
      <c r="M430" s="78">
        <f>Kosten</f>
        <v>0</v>
      </c>
      <c r="N430" s="136"/>
      <c r="P430" s="224"/>
      <c r="Q430" s="227"/>
      <c r="S430" s="228"/>
    </row>
    <row r="431" spans="1:19" x14ac:dyDescent="0.25">
      <c r="A431" s="4"/>
      <c r="B431" s="254"/>
      <c r="C431" s="3"/>
      <c r="D431" s="46"/>
      <c r="E431" s="75"/>
      <c r="F431" s="17"/>
      <c r="G431" s="18"/>
      <c r="H431" s="58"/>
      <c r="I431" s="46"/>
      <c r="J431" s="282"/>
      <c r="K431" s="77"/>
      <c r="L431" s="238"/>
      <c r="M431" s="78">
        <f>Kosten</f>
        <v>0</v>
      </c>
      <c r="N431" s="136"/>
      <c r="P431" s="224"/>
      <c r="Q431" s="227"/>
      <c r="S431" s="228"/>
    </row>
    <row r="432" spans="1:19" x14ac:dyDescent="0.25">
      <c r="A432" s="4"/>
      <c r="B432" s="254"/>
      <c r="C432" s="3"/>
      <c r="D432" s="46"/>
      <c r="E432" s="75"/>
      <c r="F432" s="17"/>
      <c r="G432" s="18"/>
      <c r="H432" s="58"/>
      <c r="I432" s="46"/>
      <c r="J432" s="282"/>
      <c r="K432" s="77"/>
      <c r="L432" s="238"/>
      <c r="M432" s="78">
        <f>Kosten</f>
        <v>0</v>
      </c>
      <c r="N432" s="136"/>
      <c r="P432" s="224"/>
      <c r="Q432" s="227"/>
      <c r="S432" s="228"/>
    </row>
    <row r="433" spans="1:19" x14ac:dyDescent="0.25">
      <c r="A433" s="4"/>
      <c r="B433" s="254"/>
      <c r="C433" s="3"/>
      <c r="D433" s="46"/>
      <c r="E433" s="75"/>
      <c r="F433" s="17"/>
      <c r="G433" s="18"/>
      <c r="H433" s="58"/>
      <c r="I433" s="46"/>
      <c r="J433" s="282"/>
      <c r="K433" s="77"/>
      <c r="L433" s="238"/>
      <c r="M433" s="78">
        <f>Kosten</f>
        <v>0</v>
      </c>
      <c r="N433" s="136"/>
      <c r="P433" s="224"/>
      <c r="Q433" s="227"/>
      <c r="S433" s="228"/>
    </row>
    <row r="434" spans="1:19" x14ac:dyDescent="0.25">
      <c r="A434" s="4"/>
      <c r="B434" s="254"/>
      <c r="C434" s="3"/>
      <c r="D434" s="46"/>
      <c r="E434" s="75"/>
      <c r="F434" s="17"/>
      <c r="G434" s="18"/>
      <c r="H434" s="58"/>
      <c r="I434" s="46"/>
      <c r="J434" s="282"/>
      <c r="K434" s="77"/>
      <c r="L434" s="238"/>
      <c r="M434" s="78">
        <f>Kosten</f>
        <v>0</v>
      </c>
      <c r="N434" s="136"/>
      <c r="P434" s="224"/>
      <c r="Q434" s="227"/>
      <c r="S434" s="228"/>
    </row>
    <row r="435" spans="1:19" x14ac:dyDescent="0.25">
      <c r="A435" s="4"/>
      <c r="B435" s="254"/>
      <c r="C435" s="3"/>
      <c r="D435" s="46"/>
      <c r="E435" s="75"/>
      <c r="F435" s="17"/>
      <c r="G435" s="18"/>
      <c r="H435" s="58"/>
      <c r="I435" s="46"/>
      <c r="J435" s="282"/>
      <c r="K435" s="77"/>
      <c r="L435" s="238"/>
      <c r="M435" s="78">
        <f>Kosten</f>
        <v>0</v>
      </c>
      <c r="N435" s="136"/>
      <c r="P435" s="224"/>
      <c r="Q435" s="227"/>
      <c r="S435" s="228"/>
    </row>
    <row r="436" spans="1:19" x14ac:dyDescent="0.25">
      <c r="A436" s="4"/>
      <c r="B436" s="254"/>
      <c r="C436" s="3"/>
      <c r="D436" s="46"/>
      <c r="E436" s="75"/>
      <c r="F436" s="17"/>
      <c r="G436" s="18"/>
      <c r="H436" s="58"/>
      <c r="I436" s="46"/>
      <c r="J436" s="282"/>
      <c r="K436" s="77"/>
      <c r="L436" s="238"/>
      <c r="M436" s="78">
        <f>Kosten</f>
        <v>0</v>
      </c>
      <c r="N436" s="136"/>
      <c r="P436" s="224"/>
      <c r="Q436" s="227"/>
      <c r="S436" s="228"/>
    </row>
    <row r="437" spans="1:19" x14ac:dyDescent="0.25">
      <c r="A437" s="4"/>
      <c r="B437" s="254"/>
      <c r="C437" s="3"/>
      <c r="D437" s="46"/>
      <c r="E437" s="75"/>
      <c r="F437" s="17"/>
      <c r="G437" s="18"/>
      <c r="H437" s="58"/>
      <c r="I437" s="46"/>
      <c r="J437" s="282"/>
      <c r="K437" s="77"/>
      <c r="L437" s="238"/>
      <c r="M437" s="78">
        <f>Kosten</f>
        <v>0</v>
      </c>
      <c r="N437" s="136"/>
      <c r="P437" s="224"/>
      <c r="Q437" s="227"/>
      <c r="S437" s="228"/>
    </row>
    <row r="438" spans="1:19" x14ac:dyDescent="0.25">
      <c r="A438" s="4"/>
      <c r="B438" s="254"/>
      <c r="C438" s="3"/>
      <c r="D438" s="46"/>
      <c r="E438" s="75"/>
      <c r="F438" s="17"/>
      <c r="G438" s="18"/>
      <c r="H438" s="58"/>
      <c r="I438" s="46"/>
      <c r="J438" s="282"/>
      <c r="K438" s="77"/>
      <c r="L438" s="238"/>
      <c r="M438" s="78">
        <f>Kosten</f>
        <v>0</v>
      </c>
      <c r="N438" s="136"/>
      <c r="P438" s="224"/>
      <c r="Q438" s="227"/>
      <c r="S438" s="228"/>
    </row>
    <row r="439" spans="1:19" x14ac:dyDescent="0.25">
      <c r="A439" s="4"/>
      <c r="B439" s="254"/>
      <c r="C439" s="3"/>
      <c r="D439" s="46"/>
      <c r="E439" s="75"/>
      <c r="F439" s="17"/>
      <c r="G439" s="18"/>
      <c r="H439" s="58"/>
      <c r="I439" s="46"/>
      <c r="J439" s="282"/>
      <c r="K439" s="77"/>
      <c r="L439" s="238"/>
      <c r="M439" s="78">
        <f>Kosten</f>
        <v>0</v>
      </c>
      <c r="N439" s="136"/>
      <c r="P439" s="224"/>
      <c r="Q439" s="227"/>
      <c r="S439" s="228"/>
    </row>
    <row r="440" spans="1:19" x14ac:dyDescent="0.25">
      <c r="A440" s="4"/>
      <c r="B440" s="254"/>
      <c r="C440" s="3"/>
      <c r="D440" s="46"/>
      <c r="E440" s="75"/>
      <c r="F440" s="17"/>
      <c r="G440" s="18"/>
      <c r="H440" s="58"/>
      <c r="I440" s="46"/>
      <c r="J440" s="282"/>
      <c r="K440" s="77"/>
      <c r="L440" s="238"/>
      <c r="M440" s="78">
        <f>Kosten</f>
        <v>0</v>
      </c>
      <c r="N440" s="136"/>
      <c r="P440" s="224"/>
      <c r="Q440" s="227"/>
      <c r="S440" s="228"/>
    </row>
    <row r="441" spans="1:19" x14ac:dyDescent="0.25">
      <c r="A441" s="4"/>
      <c r="B441" s="254"/>
      <c r="C441" s="3"/>
      <c r="D441" s="46"/>
      <c r="E441" s="75"/>
      <c r="F441" s="17"/>
      <c r="G441" s="18"/>
      <c r="H441" s="58"/>
      <c r="I441" s="46"/>
      <c r="J441" s="282"/>
      <c r="K441" s="77"/>
      <c r="L441" s="238"/>
      <c r="M441" s="78">
        <f>Kosten</f>
        <v>0</v>
      </c>
      <c r="N441" s="136"/>
      <c r="P441" s="224"/>
      <c r="Q441" s="227"/>
      <c r="S441" s="228"/>
    </row>
    <row r="442" spans="1:19" x14ac:dyDescent="0.25">
      <c r="A442" s="4"/>
      <c r="B442" s="254"/>
      <c r="C442" s="3"/>
      <c r="D442" s="46"/>
      <c r="E442" s="75"/>
      <c r="F442" s="17"/>
      <c r="G442" s="18"/>
      <c r="H442" s="58"/>
      <c r="I442" s="46"/>
      <c r="J442" s="282"/>
      <c r="K442" s="77"/>
      <c r="L442" s="238"/>
      <c r="M442" s="78">
        <f>Kosten</f>
        <v>0</v>
      </c>
      <c r="N442" s="136"/>
      <c r="P442" s="224"/>
      <c r="Q442" s="227"/>
      <c r="S442" s="228"/>
    </row>
    <row r="443" spans="1:19" x14ac:dyDescent="0.25">
      <c r="A443" s="4"/>
      <c r="B443" s="254"/>
      <c r="C443" s="3"/>
      <c r="D443" s="46"/>
      <c r="E443" s="75"/>
      <c r="F443" s="17"/>
      <c r="G443" s="18"/>
      <c r="H443" s="58"/>
      <c r="I443" s="46"/>
      <c r="J443" s="282"/>
      <c r="K443" s="77"/>
      <c r="L443" s="238"/>
      <c r="M443" s="78">
        <f>Kosten</f>
        <v>0</v>
      </c>
      <c r="N443" s="136"/>
      <c r="P443" s="224"/>
      <c r="Q443" s="227"/>
      <c r="S443" s="228"/>
    </row>
    <row r="444" spans="1:19" x14ac:dyDescent="0.25">
      <c r="A444" s="4"/>
      <c r="B444" s="254"/>
      <c r="C444" s="3"/>
      <c r="D444" s="46"/>
      <c r="E444" s="75"/>
      <c r="F444" s="17"/>
      <c r="G444" s="18"/>
      <c r="H444" s="58"/>
      <c r="I444" s="46"/>
      <c r="J444" s="282"/>
      <c r="K444" s="77"/>
      <c r="L444" s="238"/>
      <c r="M444" s="78">
        <f>Kosten</f>
        <v>0</v>
      </c>
      <c r="N444" s="136"/>
      <c r="P444" s="224"/>
      <c r="Q444" s="227"/>
      <c r="S444" s="228"/>
    </row>
    <row r="445" spans="1:19" x14ac:dyDescent="0.25">
      <c r="A445" s="4"/>
      <c r="B445" s="254"/>
      <c r="C445" s="3"/>
      <c r="D445" s="46"/>
      <c r="E445" s="75"/>
      <c r="F445" s="17"/>
      <c r="G445" s="18"/>
      <c r="H445" s="58"/>
      <c r="I445" s="46"/>
      <c r="J445" s="282"/>
      <c r="K445" s="77"/>
      <c r="L445" s="238"/>
      <c r="M445" s="78">
        <f>Kosten</f>
        <v>0</v>
      </c>
      <c r="N445" s="136"/>
      <c r="P445" s="224"/>
      <c r="Q445" s="227"/>
      <c r="S445" s="228"/>
    </row>
    <row r="446" spans="1:19" x14ac:dyDescent="0.25">
      <c r="A446" s="4"/>
      <c r="B446" s="254"/>
      <c r="C446" s="3"/>
      <c r="D446" s="46"/>
      <c r="E446" s="75"/>
      <c r="F446" s="17"/>
      <c r="G446" s="18"/>
      <c r="H446" s="58"/>
      <c r="I446" s="46"/>
      <c r="J446" s="282"/>
      <c r="K446" s="77"/>
      <c r="L446" s="238"/>
      <c r="M446" s="78">
        <f>Kosten</f>
        <v>0</v>
      </c>
      <c r="N446" s="136"/>
      <c r="P446" s="224"/>
      <c r="Q446" s="227"/>
      <c r="S446" s="228"/>
    </row>
    <row r="447" spans="1:19" x14ac:dyDescent="0.25">
      <c r="A447" s="4"/>
      <c r="B447" s="254"/>
      <c r="C447" s="3"/>
      <c r="D447" s="46"/>
      <c r="E447" s="75"/>
      <c r="F447" s="17"/>
      <c r="G447" s="18"/>
      <c r="H447" s="58"/>
      <c r="I447" s="46"/>
      <c r="J447" s="282"/>
      <c r="K447" s="77"/>
      <c r="L447" s="238"/>
      <c r="M447" s="78">
        <f>Kosten</f>
        <v>0</v>
      </c>
      <c r="N447" s="136"/>
      <c r="P447" s="224"/>
      <c r="Q447" s="227"/>
      <c r="S447" s="228"/>
    </row>
    <row r="448" spans="1:19" x14ac:dyDescent="0.25">
      <c r="A448" s="4"/>
      <c r="B448" s="254"/>
      <c r="C448" s="3"/>
      <c r="D448" s="46"/>
      <c r="E448" s="75"/>
      <c r="F448" s="17"/>
      <c r="G448" s="18"/>
      <c r="H448" s="58"/>
      <c r="I448" s="46"/>
      <c r="J448" s="282"/>
      <c r="K448" s="77"/>
      <c r="L448" s="238"/>
      <c r="M448" s="78">
        <f>Kosten</f>
        <v>0</v>
      </c>
      <c r="N448" s="136"/>
      <c r="P448" s="224"/>
      <c r="Q448" s="227"/>
      <c r="S448" s="228"/>
    </row>
    <row r="449" spans="1:19" x14ac:dyDescent="0.25">
      <c r="A449" s="4"/>
      <c r="B449" s="254"/>
      <c r="C449" s="3"/>
      <c r="D449" s="46"/>
      <c r="E449" s="75"/>
      <c r="F449" s="17"/>
      <c r="G449" s="18"/>
      <c r="H449" s="58"/>
      <c r="I449" s="46"/>
      <c r="J449" s="282"/>
      <c r="K449" s="77"/>
      <c r="L449" s="238"/>
      <c r="M449" s="78">
        <f>Kosten</f>
        <v>0</v>
      </c>
      <c r="N449" s="136"/>
      <c r="P449" s="224"/>
      <c r="Q449" s="227"/>
      <c r="S449" s="228"/>
    </row>
    <row r="450" spans="1:19" x14ac:dyDescent="0.25">
      <c r="A450" s="4"/>
      <c r="B450" s="254"/>
      <c r="C450" s="3"/>
      <c r="D450" s="46"/>
      <c r="E450" s="75"/>
      <c r="F450" s="17"/>
      <c r="G450" s="18"/>
      <c r="H450" s="58"/>
      <c r="I450" s="46"/>
      <c r="J450" s="282"/>
      <c r="K450" s="77"/>
      <c r="L450" s="238"/>
      <c r="M450" s="78">
        <f>Kosten</f>
        <v>0</v>
      </c>
      <c r="N450" s="136"/>
      <c r="P450" s="224"/>
      <c r="Q450" s="227"/>
      <c r="S450" s="228"/>
    </row>
    <row r="451" spans="1:19" x14ac:dyDescent="0.25">
      <c r="A451" s="4"/>
      <c r="B451" s="254"/>
      <c r="C451" s="3"/>
      <c r="D451" s="46"/>
      <c r="E451" s="75"/>
      <c r="F451" s="17"/>
      <c r="G451" s="18"/>
      <c r="H451" s="58"/>
      <c r="I451" s="46"/>
      <c r="J451" s="282"/>
      <c r="K451" s="77"/>
      <c r="L451" s="238"/>
      <c r="M451" s="78">
        <f>Kosten</f>
        <v>0</v>
      </c>
      <c r="N451" s="136"/>
      <c r="P451" s="224"/>
      <c r="Q451" s="227"/>
      <c r="S451" s="228"/>
    </row>
    <row r="452" spans="1:19" x14ac:dyDescent="0.25">
      <c r="A452" s="4"/>
      <c r="B452" s="254"/>
      <c r="C452" s="3"/>
      <c r="D452" s="46"/>
      <c r="E452" s="75"/>
      <c r="F452" s="17"/>
      <c r="G452" s="18"/>
      <c r="H452" s="58"/>
      <c r="I452" s="46"/>
      <c r="J452" s="282"/>
      <c r="K452" s="77"/>
      <c r="L452" s="238"/>
      <c r="M452" s="78">
        <f>Kosten</f>
        <v>0</v>
      </c>
      <c r="N452" s="136"/>
      <c r="P452" s="224"/>
      <c r="Q452" s="227"/>
      <c r="S452" s="228"/>
    </row>
    <row r="453" spans="1:19" x14ac:dyDescent="0.25">
      <c r="A453" s="4"/>
      <c r="B453" s="254"/>
      <c r="C453" s="3"/>
      <c r="D453" s="46"/>
      <c r="E453" s="75"/>
      <c r="F453" s="17"/>
      <c r="G453" s="18"/>
      <c r="H453" s="58"/>
      <c r="I453" s="46"/>
      <c r="J453" s="282"/>
      <c r="K453" s="77"/>
      <c r="L453" s="238"/>
      <c r="M453" s="78">
        <f>Kosten</f>
        <v>0</v>
      </c>
      <c r="N453" s="136"/>
      <c r="P453" s="224"/>
      <c r="Q453" s="227"/>
      <c r="S453" s="228"/>
    </row>
    <row r="454" spans="1:19" x14ac:dyDescent="0.25">
      <c r="A454" s="4"/>
      <c r="B454" s="254"/>
      <c r="C454" s="3"/>
      <c r="D454" s="46"/>
      <c r="E454" s="75"/>
      <c r="F454" s="17"/>
      <c r="G454" s="18"/>
      <c r="H454" s="58"/>
      <c r="I454" s="46"/>
      <c r="J454" s="282"/>
      <c r="K454" s="77"/>
      <c r="L454" s="238"/>
      <c r="M454" s="78">
        <f>Kosten</f>
        <v>0</v>
      </c>
      <c r="N454" s="136"/>
      <c r="P454" s="224"/>
      <c r="Q454" s="227"/>
      <c r="S454" s="228"/>
    </row>
    <row r="455" spans="1:19" x14ac:dyDescent="0.25">
      <c r="A455" s="4"/>
      <c r="B455" s="254"/>
      <c r="C455" s="3"/>
      <c r="D455" s="46"/>
      <c r="E455" s="75"/>
      <c r="F455" s="17"/>
      <c r="G455" s="18"/>
      <c r="H455" s="58"/>
      <c r="I455" s="46"/>
      <c r="J455" s="282"/>
      <c r="K455" s="77"/>
      <c r="L455" s="238"/>
      <c r="M455" s="78">
        <f>Kosten</f>
        <v>0</v>
      </c>
      <c r="N455" s="136"/>
      <c r="P455" s="224"/>
      <c r="Q455" s="227"/>
      <c r="S455" s="228"/>
    </row>
    <row r="456" spans="1:19" x14ac:dyDescent="0.25">
      <c r="A456" s="4"/>
      <c r="B456" s="254"/>
      <c r="C456" s="3"/>
      <c r="D456" s="46"/>
      <c r="E456" s="75"/>
      <c r="F456" s="17"/>
      <c r="G456" s="18"/>
      <c r="H456" s="58"/>
      <c r="I456" s="46"/>
      <c r="J456" s="282"/>
      <c r="K456" s="77"/>
      <c r="L456" s="238"/>
      <c r="M456" s="78">
        <f>Kosten</f>
        <v>0</v>
      </c>
      <c r="N456" s="136"/>
      <c r="P456" s="224"/>
      <c r="Q456" s="227"/>
      <c r="S456" s="228"/>
    </row>
    <row r="457" spans="1:19" x14ac:dyDescent="0.25">
      <c r="A457" s="4"/>
      <c r="B457" s="254"/>
      <c r="C457" s="3"/>
      <c r="D457" s="46"/>
      <c r="E457" s="75"/>
      <c r="F457" s="17"/>
      <c r="G457" s="18"/>
      <c r="H457" s="58"/>
      <c r="I457" s="46"/>
      <c r="J457" s="282"/>
      <c r="K457" s="77"/>
      <c r="L457" s="238"/>
      <c r="M457" s="78">
        <f>Kosten</f>
        <v>0</v>
      </c>
      <c r="N457" s="136"/>
      <c r="P457" s="224"/>
      <c r="Q457" s="227"/>
      <c r="S457" s="228"/>
    </row>
    <row r="458" spans="1:19" x14ac:dyDescent="0.25">
      <c r="A458" s="4"/>
      <c r="B458" s="254"/>
      <c r="C458" s="3"/>
      <c r="D458" s="46"/>
      <c r="E458" s="75"/>
      <c r="F458" s="17"/>
      <c r="G458" s="18"/>
      <c r="H458" s="58"/>
      <c r="I458" s="46"/>
      <c r="J458" s="282"/>
      <c r="K458" s="77"/>
      <c r="L458" s="238"/>
      <c r="M458" s="78">
        <f>Kosten</f>
        <v>0</v>
      </c>
      <c r="N458" s="136"/>
      <c r="P458" s="224"/>
      <c r="Q458" s="227"/>
      <c r="S458" s="228"/>
    </row>
    <row r="459" spans="1:19" x14ac:dyDescent="0.25">
      <c r="A459" s="4"/>
      <c r="B459" s="254"/>
      <c r="C459" s="3"/>
      <c r="D459" s="46"/>
      <c r="E459" s="75"/>
      <c r="F459" s="17"/>
      <c r="G459" s="18"/>
      <c r="H459" s="58"/>
      <c r="I459" s="46"/>
      <c r="J459" s="282"/>
      <c r="K459" s="77"/>
      <c r="L459" s="238"/>
      <c r="M459" s="78">
        <f>Kosten</f>
        <v>0</v>
      </c>
      <c r="N459" s="136"/>
      <c r="P459" s="224"/>
      <c r="Q459" s="227"/>
      <c r="S459" s="228"/>
    </row>
    <row r="460" spans="1:19" x14ac:dyDescent="0.25">
      <c r="A460" s="4"/>
      <c r="B460" s="254"/>
      <c r="C460" s="3"/>
      <c r="D460" s="46"/>
      <c r="E460" s="75"/>
      <c r="F460" s="17"/>
      <c r="G460" s="18"/>
      <c r="H460" s="58"/>
      <c r="I460" s="46"/>
      <c r="J460" s="282"/>
      <c r="K460" s="77"/>
      <c r="L460" s="238"/>
      <c r="M460" s="78">
        <f>Kosten</f>
        <v>0</v>
      </c>
      <c r="N460" s="136"/>
      <c r="P460" s="224"/>
      <c r="Q460" s="227"/>
      <c r="S460" s="228"/>
    </row>
    <row r="461" spans="1:19" x14ac:dyDescent="0.25">
      <c r="A461" s="4"/>
      <c r="B461" s="254"/>
      <c r="C461" s="3"/>
      <c r="D461" s="46"/>
      <c r="E461" s="75"/>
      <c r="F461" s="17"/>
      <c r="G461" s="18"/>
      <c r="H461" s="58"/>
      <c r="I461" s="46"/>
      <c r="J461" s="282"/>
      <c r="K461" s="77"/>
      <c r="L461" s="238"/>
      <c r="M461" s="78">
        <f>Kosten</f>
        <v>0</v>
      </c>
      <c r="N461" s="136"/>
      <c r="P461" s="224"/>
      <c r="Q461" s="227"/>
      <c r="S461" s="228"/>
    </row>
    <row r="462" spans="1:19" x14ac:dyDescent="0.25">
      <c r="A462" s="4"/>
      <c r="B462" s="254"/>
      <c r="C462" s="3"/>
      <c r="D462" s="46"/>
      <c r="E462" s="75"/>
      <c r="F462" s="17"/>
      <c r="G462" s="18"/>
      <c r="H462" s="58"/>
      <c r="I462" s="46"/>
      <c r="J462" s="282"/>
      <c r="K462" s="77"/>
      <c r="L462" s="238"/>
      <c r="M462" s="78">
        <f>Kosten</f>
        <v>0</v>
      </c>
      <c r="N462" s="136"/>
      <c r="P462" s="224"/>
      <c r="Q462" s="227"/>
      <c r="S462" s="228"/>
    </row>
    <row r="463" spans="1:19" x14ac:dyDescent="0.25">
      <c r="A463" s="4"/>
      <c r="B463" s="254"/>
      <c r="C463" s="3"/>
      <c r="D463" s="46"/>
      <c r="E463" s="75"/>
      <c r="F463" s="17"/>
      <c r="G463" s="18"/>
      <c r="H463" s="58"/>
      <c r="I463" s="46"/>
      <c r="J463" s="282"/>
      <c r="K463" s="77"/>
      <c r="L463" s="238"/>
      <c r="M463" s="78">
        <f>Kosten</f>
        <v>0</v>
      </c>
      <c r="N463" s="136"/>
      <c r="P463" s="224"/>
      <c r="Q463" s="227"/>
      <c r="S463" s="228"/>
    </row>
    <row r="464" spans="1:19" x14ac:dyDescent="0.25">
      <c r="A464" s="4"/>
      <c r="B464" s="254"/>
      <c r="C464" s="3"/>
      <c r="D464" s="46"/>
      <c r="E464" s="75"/>
      <c r="F464" s="17"/>
      <c r="G464" s="18"/>
      <c r="H464" s="58"/>
      <c r="I464" s="46"/>
      <c r="J464" s="282"/>
      <c r="K464" s="77"/>
      <c r="L464" s="238"/>
      <c r="M464" s="78">
        <f>Kosten</f>
        <v>0</v>
      </c>
      <c r="N464" s="136"/>
      <c r="P464" s="224"/>
      <c r="Q464" s="227"/>
      <c r="S464" s="228"/>
    </row>
    <row r="465" spans="1:19" x14ac:dyDescent="0.25">
      <c r="A465" s="4"/>
      <c r="B465" s="254"/>
      <c r="C465" s="3"/>
      <c r="D465" s="46"/>
      <c r="E465" s="75"/>
      <c r="F465" s="17"/>
      <c r="G465" s="18"/>
      <c r="H465" s="58"/>
      <c r="I465" s="46"/>
      <c r="J465" s="282"/>
      <c r="K465" s="77"/>
      <c r="L465" s="238"/>
      <c r="M465" s="78">
        <f>Kosten</f>
        <v>0</v>
      </c>
      <c r="N465" s="136"/>
      <c r="P465" s="224"/>
      <c r="Q465" s="227"/>
      <c r="S465" s="228"/>
    </row>
    <row r="466" spans="1:19" x14ac:dyDescent="0.25">
      <c r="A466" s="4"/>
      <c r="B466" s="254"/>
      <c r="C466" s="3"/>
      <c r="D466" s="46"/>
      <c r="E466" s="75"/>
      <c r="F466" s="17"/>
      <c r="G466" s="18"/>
      <c r="H466" s="58"/>
      <c r="I466" s="46"/>
      <c r="J466" s="282"/>
      <c r="K466" s="77"/>
      <c r="L466" s="238"/>
      <c r="M466" s="78">
        <f>Kosten</f>
        <v>0</v>
      </c>
      <c r="N466" s="136"/>
      <c r="P466" s="224"/>
      <c r="Q466" s="227"/>
      <c r="S466" s="228"/>
    </row>
    <row r="467" spans="1:19" x14ac:dyDescent="0.25">
      <c r="A467" s="4"/>
      <c r="B467" s="254"/>
      <c r="C467" s="3"/>
      <c r="D467" s="46"/>
      <c r="E467" s="75"/>
      <c r="F467" s="17"/>
      <c r="G467" s="18"/>
      <c r="H467" s="58"/>
      <c r="I467" s="46"/>
      <c r="J467" s="282"/>
      <c r="K467" s="77"/>
      <c r="L467" s="238"/>
      <c r="M467" s="78">
        <f>Kosten</f>
        <v>0</v>
      </c>
      <c r="N467" s="136"/>
      <c r="P467" s="224"/>
      <c r="Q467" s="227"/>
      <c r="S467" s="228"/>
    </row>
    <row r="468" spans="1:19" x14ac:dyDescent="0.25">
      <c r="A468" s="4"/>
      <c r="B468" s="254"/>
      <c r="C468" s="3"/>
      <c r="D468" s="46"/>
      <c r="E468" s="75"/>
      <c r="F468" s="17"/>
      <c r="G468" s="18"/>
      <c r="H468" s="58"/>
      <c r="I468" s="46"/>
      <c r="J468" s="282"/>
      <c r="K468" s="77"/>
      <c r="L468" s="238"/>
      <c r="M468" s="78">
        <f>Kosten</f>
        <v>0</v>
      </c>
      <c r="N468" s="136"/>
      <c r="P468" s="224"/>
      <c r="Q468" s="227"/>
      <c r="S468" s="228"/>
    </row>
    <row r="469" spans="1:19" x14ac:dyDescent="0.25">
      <c r="A469" s="4"/>
      <c r="B469" s="254"/>
      <c r="C469" s="3"/>
      <c r="D469" s="46"/>
      <c r="E469" s="75"/>
      <c r="F469" s="17"/>
      <c r="G469" s="18"/>
      <c r="H469" s="58"/>
      <c r="I469" s="46"/>
      <c r="J469" s="282"/>
      <c r="K469" s="77"/>
      <c r="L469" s="238"/>
      <c r="M469" s="78">
        <f>Kosten</f>
        <v>0</v>
      </c>
      <c r="N469" s="136"/>
      <c r="P469" s="224"/>
      <c r="Q469" s="227"/>
      <c r="S469" s="228"/>
    </row>
    <row r="470" spans="1:19" x14ac:dyDescent="0.25">
      <c r="A470" s="4"/>
      <c r="B470" s="254"/>
      <c r="C470" s="3"/>
      <c r="D470" s="46"/>
      <c r="E470" s="75"/>
      <c r="F470" s="17"/>
      <c r="G470" s="18"/>
      <c r="H470" s="58"/>
      <c r="I470" s="46"/>
      <c r="J470" s="282"/>
      <c r="K470" s="77"/>
      <c r="L470" s="238"/>
      <c r="M470" s="78">
        <f>Kosten</f>
        <v>0</v>
      </c>
      <c r="N470" s="136"/>
      <c r="P470" s="224"/>
      <c r="Q470" s="227"/>
      <c r="S470" s="228"/>
    </row>
    <row r="471" spans="1:19" x14ac:dyDescent="0.25">
      <c r="A471" s="4"/>
      <c r="B471" s="254"/>
      <c r="C471" s="3"/>
      <c r="D471" s="46"/>
      <c r="E471" s="75"/>
      <c r="F471" s="17"/>
      <c r="G471" s="18"/>
      <c r="H471" s="58"/>
      <c r="I471" s="46"/>
      <c r="J471" s="282"/>
      <c r="K471" s="77"/>
      <c r="L471" s="238"/>
      <c r="M471" s="78">
        <f>Kosten</f>
        <v>0</v>
      </c>
      <c r="N471" s="136"/>
      <c r="P471" s="224"/>
      <c r="Q471" s="227"/>
      <c r="S471" s="228"/>
    </row>
    <row r="472" spans="1:19" x14ac:dyDescent="0.25">
      <c r="A472" s="4"/>
      <c r="B472" s="254"/>
      <c r="C472" s="3"/>
      <c r="D472" s="46"/>
      <c r="E472" s="75"/>
      <c r="F472" s="17"/>
      <c r="G472" s="18"/>
      <c r="H472" s="58"/>
      <c r="I472" s="46"/>
      <c r="J472" s="282"/>
      <c r="K472" s="77"/>
      <c r="L472" s="238"/>
      <c r="M472" s="78">
        <f>Kosten</f>
        <v>0</v>
      </c>
      <c r="N472" s="136"/>
      <c r="P472" s="224"/>
      <c r="Q472" s="227"/>
      <c r="S472" s="228"/>
    </row>
    <row r="473" spans="1:19" x14ac:dyDescent="0.25">
      <c r="A473" s="4"/>
      <c r="B473" s="254"/>
      <c r="C473" s="3"/>
      <c r="D473" s="46"/>
      <c r="E473" s="75"/>
      <c r="F473" s="17"/>
      <c r="G473" s="18"/>
      <c r="H473" s="58"/>
      <c r="I473" s="46"/>
      <c r="J473" s="282"/>
      <c r="K473" s="77"/>
      <c r="L473" s="238"/>
      <c r="M473" s="78">
        <f>Kosten</f>
        <v>0</v>
      </c>
      <c r="N473" s="136"/>
      <c r="P473" s="224"/>
      <c r="Q473" s="227"/>
      <c r="S473" s="228"/>
    </row>
    <row r="474" spans="1:19" x14ac:dyDescent="0.25">
      <c r="A474" s="4"/>
      <c r="B474" s="254"/>
      <c r="C474" s="3"/>
      <c r="D474" s="46"/>
      <c r="E474" s="75"/>
      <c r="F474" s="17"/>
      <c r="G474" s="18"/>
      <c r="H474" s="58"/>
      <c r="I474" s="46"/>
      <c r="J474" s="282"/>
      <c r="K474" s="77"/>
      <c r="L474" s="238"/>
      <c r="M474" s="78">
        <f>Kosten</f>
        <v>0</v>
      </c>
      <c r="N474" s="136"/>
      <c r="P474" s="224"/>
      <c r="Q474" s="227"/>
      <c r="S474" s="228"/>
    </row>
    <row r="475" spans="1:19" x14ac:dyDescent="0.25">
      <c r="A475" s="4"/>
      <c r="B475" s="254"/>
      <c r="C475" s="3"/>
      <c r="D475" s="46"/>
      <c r="E475" s="75"/>
      <c r="F475" s="17"/>
      <c r="G475" s="18"/>
      <c r="H475" s="58"/>
      <c r="I475" s="46"/>
      <c r="J475" s="282"/>
      <c r="K475" s="77"/>
      <c r="L475" s="238"/>
      <c r="M475" s="78">
        <f>Kosten</f>
        <v>0</v>
      </c>
      <c r="N475" s="136"/>
      <c r="P475" s="224"/>
      <c r="Q475" s="227"/>
      <c r="S475" s="228"/>
    </row>
    <row r="476" spans="1:19" x14ac:dyDescent="0.25">
      <c r="A476" s="4"/>
      <c r="B476" s="254"/>
      <c r="C476" s="3"/>
      <c r="D476" s="46"/>
      <c r="E476" s="75"/>
      <c r="F476" s="17"/>
      <c r="G476" s="18"/>
      <c r="H476" s="58"/>
      <c r="I476" s="46"/>
      <c r="J476" s="282"/>
      <c r="K476" s="77"/>
      <c r="L476" s="238"/>
      <c r="M476" s="78">
        <f>Kosten</f>
        <v>0</v>
      </c>
      <c r="N476" s="136"/>
      <c r="P476" s="224"/>
      <c r="Q476" s="227"/>
      <c r="S476" s="228"/>
    </row>
    <row r="477" spans="1:19" x14ac:dyDescent="0.25">
      <c r="A477" s="4"/>
      <c r="B477" s="254"/>
      <c r="C477" s="3"/>
      <c r="D477" s="46"/>
      <c r="E477" s="75"/>
      <c r="F477" s="17"/>
      <c r="G477" s="18"/>
      <c r="H477" s="58"/>
      <c r="I477" s="46"/>
      <c r="J477" s="282"/>
      <c r="K477" s="77"/>
      <c r="L477" s="238"/>
      <c r="M477" s="78">
        <f>Kosten</f>
        <v>0</v>
      </c>
      <c r="N477" s="136"/>
      <c r="P477" s="224"/>
      <c r="Q477" s="227"/>
      <c r="S477" s="228"/>
    </row>
    <row r="478" spans="1:19" x14ac:dyDescent="0.25">
      <c r="A478" s="4"/>
      <c r="B478" s="254"/>
      <c r="C478" s="3"/>
      <c r="D478" s="46"/>
      <c r="E478" s="75"/>
      <c r="F478" s="17"/>
      <c r="G478" s="18"/>
      <c r="H478" s="58"/>
      <c r="I478" s="46"/>
      <c r="J478" s="282"/>
      <c r="K478" s="77"/>
      <c r="L478" s="238"/>
      <c r="M478" s="78">
        <f>Kosten</f>
        <v>0</v>
      </c>
      <c r="N478" s="136"/>
      <c r="P478" s="224"/>
      <c r="Q478" s="227"/>
      <c r="S478" s="228"/>
    </row>
    <row r="479" spans="1:19" x14ac:dyDescent="0.25">
      <c r="A479" s="4"/>
      <c r="B479" s="254"/>
      <c r="C479" s="3"/>
      <c r="D479" s="46"/>
      <c r="E479" s="75"/>
      <c r="F479" s="17"/>
      <c r="G479" s="18"/>
      <c r="H479" s="58"/>
      <c r="I479" s="46"/>
      <c r="J479" s="282"/>
      <c r="K479" s="77"/>
      <c r="L479" s="238"/>
      <c r="M479" s="78">
        <f>Kosten</f>
        <v>0</v>
      </c>
      <c r="N479" s="136"/>
      <c r="P479" s="224"/>
      <c r="Q479" s="227"/>
      <c r="S479" s="228"/>
    </row>
    <row r="480" spans="1:19" x14ac:dyDescent="0.25">
      <c r="A480" s="4"/>
      <c r="B480" s="254"/>
      <c r="C480" s="3"/>
      <c r="D480" s="46"/>
      <c r="E480" s="75"/>
      <c r="F480" s="17"/>
      <c r="G480" s="18"/>
      <c r="H480" s="58"/>
      <c r="I480" s="46"/>
      <c r="J480" s="282"/>
      <c r="K480" s="77"/>
      <c r="L480" s="238"/>
      <c r="M480" s="78">
        <f>Kosten</f>
        <v>0</v>
      </c>
      <c r="N480" s="136"/>
      <c r="P480" s="224"/>
      <c r="Q480" s="227"/>
      <c r="S480" s="228"/>
    </row>
    <row r="481" spans="1:19" x14ac:dyDescent="0.25">
      <c r="A481" s="4"/>
      <c r="B481" s="254"/>
      <c r="C481" s="3"/>
      <c r="D481" s="46"/>
      <c r="E481" s="75"/>
      <c r="F481" s="17"/>
      <c r="G481" s="18"/>
      <c r="H481" s="58"/>
      <c r="I481" s="46"/>
      <c r="J481" s="282"/>
      <c r="K481" s="77"/>
      <c r="L481" s="238"/>
      <c r="M481" s="78">
        <f>Kosten</f>
        <v>0</v>
      </c>
      <c r="N481" s="136"/>
      <c r="P481" s="224"/>
      <c r="Q481" s="227"/>
      <c r="S481" s="228"/>
    </row>
    <row r="482" spans="1:19" x14ac:dyDescent="0.25">
      <c r="A482" s="4"/>
      <c r="B482" s="254"/>
      <c r="C482" s="3"/>
      <c r="D482" s="46"/>
      <c r="E482" s="75"/>
      <c r="F482" s="17"/>
      <c r="G482" s="18"/>
      <c r="H482" s="58"/>
      <c r="I482" s="46"/>
      <c r="J482" s="282"/>
      <c r="K482" s="77"/>
      <c r="L482" s="238"/>
      <c r="M482" s="78">
        <f>Kosten</f>
        <v>0</v>
      </c>
      <c r="N482" s="136"/>
      <c r="P482" s="224"/>
      <c r="Q482" s="227"/>
      <c r="S482" s="228"/>
    </row>
    <row r="483" spans="1:19" x14ac:dyDescent="0.25">
      <c r="A483" s="4"/>
      <c r="B483" s="254"/>
      <c r="C483" s="3"/>
      <c r="D483" s="46"/>
      <c r="E483" s="75"/>
      <c r="F483" s="17"/>
      <c r="G483" s="18"/>
      <c r="H483" s="58"/>
      <c r="I483" s="46"/>
      <c r="J483" s="282"/>
      <c r="K483" s="77"/>
      <c r="L483" s="238"/>
      <c r="M483" s="78">
        <f>Kosten</f>
        <v>0</v>
      </c>
      <c r="N483" s="136"/>
      <c r="P483" s="224"/>
      <c r="Q483" s="227"/>
      <c r="S483" s="228"/>
    </row>
    <row r="484" spans="1:19" x14ac:dyDescent="0.25">
      <c r="A484" s="4"/>
      <c r="B484" s="254"/>
      <c r="C484" s="3"/>
      <c r="D484" s="46"/>
      <c r="E484" s="75"/>
      <c r="F484" s="17"/>
      <c r="G484" s="18"/>
      <c r="H484" s="58"/>
      <c r="I484" s="46"/>
      <c r="J484" s="282"/>
      <c r="K484" s="77"/>
      <c r="L484" s="238"/>
      <c r="M484" s="78">
        <f>Kosten</f>
        <v>0</v>
      </c>
      <c r="N484" s="136"/>
      <c r="P484" s="224"/>
      <c r="Q484" s="227"/>
      <c r="S484" s="228"/>
    </row>
    <row r="485" spans="1:19" x14ac:dyDescent="0.25">
      <c r="A485" s="4"/>
      <c r="B485" s="254"/>
      <c r="C485" s="3"/>
      <c r="D485" s="46"/>
      <c r="E485" s="75"/>
      <c r="F485" s="17"/>
      <c r="G485" s="18"/>
      <c r="H485" s="58"/>
      <c r="I485" s="46"/>
      <c r="J485" s="282"/>
      <c r="K485" s="77"/>
      <c r="L485" s="238"/>
      <c r="M485" s="78">
        <f>Kosten</f>
        <v>0</v>
      </c>
      <c r="N485" s="136"/>
      <c r="P485" s="224"/>
      <c r="Q485" s="227"/>
      <c r="S485" s="228"/>
    </row>
    <row r="486" spans="1:19" x14ac:dyDescent="0.25">
      <c r="A486" s="4"/>
      <c r="B486" s="254"/>
      <c r="C486" s="3"/>
      <c r="D486" s="46"/>
      <c r="E486" s="75"/>
      <c r="F486" s="17"/>
      <c r="G486" s="18"/>
      <c r="H486" s="58"/>
      <c r="I486" s="46"/>
      <c r="J486" s="282"/>
      <c r="K486" s="77"/>
      <c r="L486" s="238"/>
      <c r="M486" s="78">
        <f>Kosten</f>
        <v>0</v>
      </c>
      <c r="N486" s="136"/>
      <c r="P486" s="224"/>
      <c r="Q486" s="227"/>
      <c r="S486" s="228"/>
    </row>
    <row r="487" spans="1:19" x14ac:dyDescent="0.25">
      <c r="A487" s="4"/>
      <c r="B487" s="254"/>
      <c r="C487" s="3"/>
      <c r="D487" s="46"/>
      <c r="E487" s="75"/>
      <c r="F487" s="17"/>
      <c r="G487" s="18"/>
      <c r="H487" s="58"/>
      <c r="I487" s="46"/>
      <c r="J487" s="282"/>
      <c r="K487" s="77"/>
      <c r="L487" s="238"/>
      <c r="M487" s="78">
        <f>Kosten</f>
        <v>0</v>
      </c>
      <c r="N487" s="136"/>
      <c r="P487" s="224"/>
      <c r="Q487" s="227"/>
      <c r="S487" s="228"/>
    </row>
    <row r="488" spans="1:19" x14ac:dyDescent="0.25">
      <c r="A488" s="4"/>
      <c r="B488" s="254"/>
      <c r="C488" s="3"/>
      <c r="D488" s="46"/>
      <c r="E488" s="75"/>
      <c r="F488" s="17"/>
      <c r="G488" s="18"/>
      <c r="H488" s="58"/>
      <c r="I488" s="46"/>
      <c r="J488" s="282"/>
      <c r="K488" s="77"/>
      <c r="L488" s="238"/>
      <c r="M488" s="78">
        <f>Kosten</f>
        <v>0</v>
      </c>
      <c r="N488" s="136"/>
      <c r="P488" s="224"/>
      <c r="Q488" s="227"/>
      <c r="S488" s="228"/>
    </row>
    <row r="489" spans="1:19" x14ac:dyDescent="0.25">
      <c r="A489" s="4"/>
      <c r="B489" s="254"/>
      <c r="C489" s="3"/>
      <c r="D489" s="46"/>
      <c r="E489" s="75"/>
      <c r="F489" s="17"/>
      <c r="G489" s="18"/>
      <c r="H489" s="58"/>
      <c r="I489" s="46"/>
      <c r="J489" s="282"/>
      <c r="K489" s="77"/>
      <c r="L489" s="238"/>
      <c r="M489" s="78">
        <f>Kosten</f>
        <v>0</v>
      </c>
      <c r="N489" s="136"/>
      <c r="P489" s="224"/>
      <c r="Q489" s="227"/>
      <c r="S489" s="228"/>
    </row>
    <row r="490" spans="1:19" x14ac:dyDescent="0.25">
      <c r="A490" s="4"/>
      <c r="B490" s="254"/>
      <c r="C490" s="3"/>
      <c r="D490" s="46"/>
      <c r="E490" s="75"/>
      <c r="F490" s="17"/>
      <c r="G490" s="18"/>
      <c r="H490" s="58"/>
      <c r="I490" s="46"/>
      <c r="J490" s="282"/>
      <c r="K490" s="77"/>
      <c r="L490" s="238"/>
      <c r="M490" s="78">
        <f>Kosten</f>
        <v>0</v>
      </c>
      <c r="N490" s="136"/>
      <c r="P490" s="224"/>
      <c r="Q490" s="227"/>
      <c r="S490" s="228"/>
    </row>
    <row r="491" spans="1:19" x14ac:dyDescent="0.25">
      <c r="A491" s="4"/>
      <c r="B491" s="254"/>
      <c r="C491" s="3"/>
      <c r="D491" s="46"/>
      <c r="E491" s="75"/>
      <c r="F491" s="17"/>
      <c r="G491" s="18"/>
      <c r="H491" s="58"/>
      <c r="I491" s="46"/>
      <c r="J491" s="282"/>
      <c r="K491" s="77"/>
      <c r="L491" s="238"/>
      <c r="M491" s="78">
        <f>Kosten</f>
        <v>0</v>
      </c>
      <c r="N491" s="136"/>
      <c r="P491" s="224"/>
      <c r="Q491" s="227"/>
      <c r="S491" s="228"/>
    </row>
    <row r="492" spans="1:19" x14ac:dyDescent="0.25">
      <c r="A492" s="4"/>
      <c r="B492" s="254"/>
      <c r="C492" s="3"/>
      <c r="D492" s="46"/>
      <c r="E492" s="75"/>
      <c r="F492" s="17"/>
      <c r="G492" s="18"/>
      <c r="H492" s="58"/>
      <c r="I492" s="46"/>
      <c r="J492" s="282"/>
      <c r="K492" s="77"/>
      <c r="L492" s="238"/>
      <c r="M492" s="78">
        <f>Kosten</f>
        <v>0</v>
      </c>
      <c r="N492" s="136"/>
      <c r="P492" s="224"/>
      <c r="Q492" s="227"/>
      <c r="S492" s="228"/>
    </row>
    <row r="493" spans="1:19" x14ac:dyDescent="0.25">
      <c r="A493" s="4"/>
      <c r="B493" s="254"/>
      <c r="C493" s="3"/>
      <c r="D493" s="46"/>
      <c r="E493" s="75"/>
      <c r="F493" s="17"/>
      <c r="G493" s="18"/>
      <c r="H493" s="58"/>
      <c r="I493" s="46"/>
      <c r="J493" s="282"/>
      <c r="K493" s="77"/>
      <c r="L493" s="238"/>
      <c r="M493" s="78">
        <f>Kosten</f>
        <v>0</v>
      </c>
      <c r="N493" s="136"/>
      <c r="P493" s="224"/>
      <c r="Q493" s="227"/>
      <c r="S493" s="228"/>
    </row>
    <row r="494" spans="1:19" x14ac:dyDescent="0.25">
      <c r="A494" s="4"/>
      <c r="B494" s="254"/>
      <c r="C494" s="3"/>
      <c r="D494" s="46"/>
      <c r="E494" s="75"/>
      <c r="F494" s="17"/>
      <c r="G494" s="18"/>
      <c r="H494" s="58"/>
      <c r="I494" s="46"/>
      <c r="J494" s="282"/>
      <c r="K494" s="77"/>
      <c r="L494" s="238"/>
      <c r="M494" s="78">
        <f>Kosten</f>
        <v>0</v>
      </c>
      <c r="N494" s="136"/>
      <c r="P494" s="224"/>
      <c r="Q494" s="227"/>
      <c r="S494" s="228"/>
    </row>
    <row r="495" spans="1:19" x14ac:dyDescent="0.25">
      <c r="A495" s="4"/>
      <c r="B495" s="254"/>
      <c r="C495" s="3"/>
      <c r="D495" s="46"/>
      <c r="E495" s="75"/>
      <c r="F495" s="17"/>
      <c r="G495" s="18"/>
      <c r="H495" s="58"/>
      <c r="I495" s="46"/>
      <c r="J495" s="282"/>
      <c r="K495" s="77"/>
      <c r="L495" s="238"/>
      <c r="M495" s="78">
        <f>Kosten</f>
        <v>0</v>
      </c>
      <c r="N495" s="136"/>
      <c r="P495" s="224"/>
      <c r="Q495" s="227"/>
      <c r="S495" s="228"/>
    </row>
    <row r="496" spans="1:19" x14ac:dyDescent="0.25">
      <c r="A496" s="4"/>
      <c r="B496" s="254"/>
      <c r="C496" s="3"/>
      <c r="D496" s="46"/>
      <c r="E496" s="75"/>
      <c r="F496" s="17"/>
      <c r="G496" s="18"/>
      <c r="H496" s="58"/>
      <c r="I496" s="46"/>
      <c r="J496" s="282"/>
      <c r="K496" s="77"/>
      <c r="L496" s="238"/>
      <c r="M496" s="78">
        <f>Kosten</f>
        <v>0</v>
      </c>
      <c r="N496" s="136"/>
      <c r="P496" s="224"/>
      <c r="Q496" s="227"/>
      <c r="S496" s="228"/>
    </row>
    <row r="497" spans="1:19" x14ac:dyDescent="0.25">
      <c r="A497" s="4"/>
      <c r="B497" s="254"/>
      <c r="C497" s="3"/>
      <c r="D497" s="46"/>
      <c r="E497" s="75"/>
      <c r="F497" s="17"/>
      <c r="G497" s="18"/>
      <c r="H497" s="58"/>
      <c r="I497" s="46"/>
      <c r="J497" s="282"/>
      <c r="K497" s="77"/>
      <c r="L497" s="238"/>
      <c r="M497" s="78">
        <f>Kosten</f>
        <v>0</v>
      </c>
      <c r="N497" s="136"/>
      <c r="P497" s="224"/>
      <c r="Q497" s="227"/>
      <c r="S497" s="228"/>
    </row>
    <row r="498" spans="1:19" x14ac:dyDescent="0.25">
      <c r="A498" s="4"/>
      <c r="B498" s="254"/>
      <c r="C498" s="3"/>
      <c r="D498" s="46"/>
      <c r="E498" s="75"/>
      <c r="F498" s="17"/>
      <c r="G498" s="18"/>
      <c r="H498" s="58"/>
      <c r="I498" s="46"/>
      <c r="J498" s="282"/>
      <c r="K498" s="77"/>
      <c r="L498" s="238"/>
      <c r="M498" s="78">
        <f>Kosten</f>
        <v>0</v>
      </c>
      <c r="N498" s="136"/>
      <c r="P498" s="224"/>
      <c r="Q498" s="227"/>
      <c r="S498" s="228"/>
    </row>
    <row r="499" spans="1:19" x14ac:dyDescent="0.25">
      <c r="A499" s="4"/>
      <c r="B499" s="254"/>
      <c r="C499" s="3"/>
      <c r="D499" s="46"/>
      <c r="E499" s="75"/>
      <c r="F499" s="17"/>
      <c r="G499" s="18"/>
      <c r="H499" s="58"/>
      <c r="I499" s="46"/>
      <c r="J499" s="282"/>
      <c r="K499" s="77"/>
      <c r="L499" s="238"/>
      <c r="M499" s="78">
        <f>Kosten</f>
        <v>0</v>
      </c>
      <c r="N499" s="136"/>
      <c r="P499" s="224"/>
      <c r="Q499" s="227"/>
      <c r="S499" s="228"/>
    </row>
    <row r="500" spans="1:19" x14ac:dyDescent="0.25">
      <c r="A500" s="4"/>
      <c r="B500" s="254"/>
      <c r="C500" s="3"/>
      <c r="D500" s="46"/>
      <c r="E500" s="75"/>
      <c r="F500" s="17"/>
      <c r="G500" s="18"/>
      <c r="H500" s="58"/>
      <c r="I500" s="46"/>
      <c r="J500" s="282"/>
      <c r="K500" s="77"/>
      <c r="L500" s="238"/>
      <c r="M500" s="78">
        <f>Kosten</f>
        <v>0</v>
      </c>
      <c r="N500" s="136"/>
      <c r="P500" s="224"/>
      <c r="Q500" s="227"/>
      <c r="S500" s="228"/>
    </row>
    <row r="501" spans="1:19" x14ac:dyDescent="0.25">
      <c r="A501" s="4"/>
      <c r="B501" s="254"/>
      <c r="C501" s="3"/>
      <c r="D501" s="46"/>
      <c r="E501" s="75"/>
      <c r="F501" s="17"/>
      <c r="G501" s="18"/>
      <c r="H501" s="58"/>
      <c r="I501" s="46"/>
      <c r="J501" s="282"/>
      <c r="K501" s="77"/>
      <c r="L501" s="238"/>
      <c r="M501" s="78">
        <f>Kosten</f>
        <v>0</v>
      </c>
      <c r="N501" s="136"/>
      <c r="P501" s="224"/>
      <c r="Q501" s="227"/>
      <c r="S501" s="228"/>
    </row>
    <row r="502" spans="1:19" x14ac:dyDescent="0.25">
      <c r="A502" s="4"/>
      <c r="B502" s="254"/>
      <c r="C502" s="3"/>
      <c r="D502" s="46"/>
      <c r="E502" s="75"/>
      <c r="F502" s="17"/>
      <c r="G502" s="18"/>
      <c r="H502" s="58"/>
      <c r="I502" s="46"/>
      <c r="J502" s="282"/>
      <c r="K502" s="77"/>
      <c r="L502" s="238"/>
      <c r="M502" s="78">
        <f>Kosten</f>
        <v>0</v>
      </c>
      <c r="N502" s="136"/>
      <c r="P502" s="224"/>
      <c r="Q502" s="227"/>
      <c r="S502" s="228"/>
    </row>
    <row r="503" spans="1:19" x14ac:dyDescent="0.25">
      <c r="A503" s="4"/>
      <c r="B503" s="254"/>
      <c r="C503" s="3"/>
      <c r="D503" s="46"/>
      <c r="E503" s="75"/>
      <c r="F503" s="17"/>
      <c r="G503" s="18"/>
      <c r="H503" s="58"/>
      <c r="I503" s="46"/>
      <c r="J503" s="282"/>
      <c r="K503" s="77"/>
      <c r="L503" s="238"/>
      <c r="M503" s="78">
        <f>Kosten</f>
        <v>0</v>
      </c>
      <c r="N503" s="136"/>
      <c r="P503" s="224"/>
      <c r="Q503" s="227"/>
      <c r="S503" s="228"/>
    </row>
    <row r="504" spans="1:19" x14ac:dyDescent="0.25">
      <c r="A504" s="4"/>
      <c r="B504" s="254"/>
      <c r="C504" s="3"/>
      <c r="D504" s="46"/>
      <c r="E504" s="75"/>
      <c r="F504" s="17"/>
      <c r="G504" s="18"/>
      <c r="H504" s="58"/>
      <c r="I504" s="46"/>
      <c r="J504" s="282"/>
      <c r="K504" s="77"/>
      <c r="L504" s="238"/>
      <c r="M504" s="78">
        <f>Kosten</f>
        <v>0</v>
      </c>
      <c r="N504" s="136"/>
      <c r="P504" s="224"/>
      <c r="Q504" s="227"/>
      <c r="S504" s="228"/>
    </row>
    <row r="505" spans="1:19" x14ac:dyDescent="0.25">
      <c r="A505" s="4"/>
      <c r="B505" s="254"/>
      <c r="C505" s="3"/>
      <c r="D505" s="46"/>
      <c r="E505" s="75"/>
      <c r="F505" s="17"/>
      <c r="G505" s="18"/>
      <c r="H505" s="58"/>
      <c r="I505" s="46"/>
      <c r="J505" s="282"/>
      <c r="K505" s="77"/>
      <c r="L505" s="238"/>
      <c r="M505" s="78">
        <f>Kosten</f>
        <v>0</v>
      </c>
      <c r="N505" s="136"/>
      <c r="P505" s="224"/>
      <c r="Q505" s="227"/>
      <c r="S505" s="228"/>
    </row>
    <row r="506" spans="1:19" x14ac:dyDescent="0.25">
      <c r="A506" s="4"/>
      <c r="B506" s="254"/>
      <c r="C506" s="3"/>
      <c r="D506" s="46"/>
      <c r="E506" s="75"/>
      <c r="F506" s="17"/>
      <c r="G506" s="18"/>
      <c r="H506" s="58"/>
      <c r="I506" s="46"/>
      <c r="J506" s="282"/>
      <c r="K506" s="77"/>
      <c r="L506" s="238"/>
      <c r="M506" s="78">
        <f>Kosten</f>
        <v>0</v>
      </c>
      <c r="N506" s="136"/>
      <c r="P506" s="224"/>
      <c r="Q506" s="227"/>
      <c r="S506" s="228"/>
    </row>
    <row r="507" spans="1:19" x14ac:dyDescent="0.25">
      <c r="A507" s="4"/>
      <c r="B507" s="254"/>
      <c r="C507" s="3"/>
      <c r="D507" s="46"/>
      <c r="E507" s="75"/>
      <c r="F507" s="17"/>
      <c r="G507" s="18"/>
      <c r="H507" s="58"/>
      <c r="I507" s="46"/>
      <c r="J507" s="282"/>
      <c r="K507" s="77"/>
      <c r="L507" s="238"/>
      <c r="M507" s="78">
        <f>Kosten</f>
        <v>0</v>
      </c>
      <c r="N507" s="136"/>
      <c r="P507" s="224"/>
      <c r="Q507" s="227"/>
      <c r="S507" s="228"/>
    </row>
    <row r="508" spans="1:19" x14ac:dyDescent="0.25">
      <c r="A508" s="4"/>
      <c r="B508" s="254"/>
      <c r="C508" s="3"/>
      <c r="D508" s="46"/>
      <c r="E508" s="75"/>
      <c r="F508" s="17"/>
      <c r="G508" s="18"/>
      <c r="H508" s="58"/>
      <c r="I508" s="46"/>
      <c r="J508" s="282"/>
      <c r="K508" s="77"/>
      <c r="L508" s="238"/>
      <c r="M508" s="78">
        <f>Kosten</f>
        <v>0</v>
      </c>
      <c r="N508" s="136"/>
      <c r="P508" s="224"/>
      <c r="Q508" s="227"/>
      <c r="S508" s="228"/>
    </row>
    <row r="509" spans="1:19" x14ac:dyDescent="0.25">
      <c r="A509" s="4"/>
      <c r="B509" s="254"/>
      <c r="C509" s="3"/>
      <c r="D509" s="46"/>
      <c r="E509" s="75"/>
      <c r="F509" s="17"/>
      <c r="G509" s="18"/>
      <c r="H509" s="58"/>
      <c r="I509" s="46"/>
      <c r="J509" s="282"/>
      <c r="K509" s="77"/>
      <c r="L509" s="238"/>
      <c r="M509" s="78">
        <f>Kosten</f>
        <v>0</v>
      </c>
      <c r="N509" s="136"/>
      <c r="P509" s="224"/>
      <c r="Q509" s="227"/>
      <c r="S509" s="228"/>
    </row>
    <row r="510" spans="1:19" x14ac:dyDescent="0.25">
      <c r="A510" s="4"/>
      <c r="B510" s="254"/>
      <c r="C510" s="3"/>
      <c r="D510" s="46"/>
      <c r="E510" s="75"/>
      <c r="F510" s="17"/>
      <c r="G510" s="18"/>
      <c r="H510" s="58"/>
      <c r="I510" s="46"/>
      <c r="J510" s="282"/>
      <c r="K510" s="77"/>
      <c r="L510" s="238"/>
      <c r="M510" s="78">
        <f>Kosten</f>
        <v>0</v>
      </c>
      <c r="N510" s="136"/>
      <c r="P510" s="224"/>
      <c r="Q510" s="227"/>
      <c r="S510" s="228"/>
    </row>
    <row r="511" spans="1:19" x14ac:dyDescent="0.25">
      <c r="A511" s="4"/>
      <c r="B511" s="254"/>
      <c r="C511" s="3"/>
      <c r="D511" s="46"/>
      <c r="E511" s="75"/>
      <c r="F511" s="17"/>
      <c r="G511" s="18"/>
      <c r="H511" s="58"/>
      <c r="I511" s="46"/>
      <c r="J511" s="282"/>
      <c r="K511" s="77"/>
      <c r="L511" s="238"/>
      <c r="M511" s="78">
        <f>Kosten</f>
        <v>0</v>
      </c>
      <c r="N511" s="136"/>
      <c r="P511" s="224"/>
      <c r="Q511" s="227"/>
      <c r="S511" s="228"/>
    </row>
    <row r="512" spans="1:19" x14ac:dyDescent="0.25">
      <c r="A512" s="4"/>
      <c r="B512" s="254"/>
      <c r="C512" s="3"/>
      <c r="D512" s="46"/>
      <c r="E512" s="75"/>
      <c r="F512" s="17"/>
      <c r="G512" s="18"/>
      <c r="H512" s="58"/>
      <c r="I512" s="46"/>
      <c r="J512" s="282"/>
      <c r="K512" s="77"/>
      <c r="L512" s="238"/>
      <c r="M512" s="78">
        <f>Kosten</f>
        <v>0</v>
      </c>
      <c r="N512" s="136"/>
      <c r="P512" s="224"/>
      <c r="Q512" s="227"/>
      <c r="S512" s="228"/>
    </row>
    <row r="513" spans="1:19" x14ac:dyDescent="0.25">
      <c r="A513" s="4"/>
      <c r="B513" s="254"/>
      <c r="C513" s="3"/>
      <c r="D513" s="46"/>
      <c r="E513" s="75"/>
      <c r="F513" s="17"/>
      <c r="G513" s="18"/>
      <c r="H513" s="58"/>
      <c r="I513" s="46"/>
      <c r="J513" s="282"/>
      <c r="K513" s="77"/>
      <c r="L513" s="238"/>
      <c r="M513" s="78">
        <f>Kosten</f>
        <v>0</v>
      </c>
      <c r="N513" s="136"/>
      <c r="P513" s="224"/>
      <c r="Q513" s="227"/>
      <c r="S513" s="228"/>
    </row>
    <row r="514" spans="1:19" x14ac:dyDescent="0.25">
      <c r="A514" s="4"/>
      <c r="B514" s="254"/>
      <c r="C514" s="3"/>
      <c r="D514" s="46"/>
      <c r="E514" s="75"/>
      <c r="F514" s="17"/>
      <c r="G514" s="18"/>
      <c r="H514" s="58"/>
      <c r="I514" s="46"/>
      <c r="J514" s="282"/>
      <c r="K514" s="77"/>
      <c r="L514" s="238"/>
      <c r="M514" s="78">
        <f>Kosten</f>
        <v>0</v>
      </c>
      <c r="N514" s="136"/>
      <c r="P514" s="224"/>
      <c r="Q514" s="227"/>
      <c r="S514" s="228"/>
    </row>
    <row r="515" spans="1:19" x14ac:dyDescent="0.25">
      <c r="A515" s="4"/>
      <c r="B515" s="254"/>
      <c r="C515" s="3"/>
      <c r="D515" s="46"/>
      <c r="E515" s="75"/>
      <c r="F515" s="17"/>
      <c r="G515" s="18"/>
      <c r="H515" s="58"/>
      <c r="I515" s="46"/>
      <c r="J515" s="282"/>
      <c r="K515" s="77"/>
      <c r="L515" s="238"/>
      <c r="M515" s="78">
        <f>Kosten</f>
        <v>0</v>
      </c>
      <c r="N515" s="136"/>
      <c r="P515" s="224"/>
      <c r="Q515" s="227"/>
      <c r="S515" s="228"/>
    </row>
    <row r="516" spans="1:19" x14ac:dyDescent="0.25">
      <c r="A516" s="4"/>
      <c r="B516" s="254"/>
      <c r="C516" s="3"/>
      <c r="D516" s="46"/>
      <c r="E516" s="75"/>
      <c r="F516" s="17"/>
      <c r="G516" s="18"/>
      <c r="H516" s="58"/>
      <c r="I516" s="46"/>
      <c r="J516" s="282"/>
      <c r="K516" s="77"/>
      <c r="L516" s="238"/>
      <c r="M516" s="78">
        <f>Kosten</f>
        <v>0</v>
      </c>
      <c r="N516" s="136"/>
      <c r="P516" s="224"/>
      <c r="Q516" s="227"/>
      <c r="S516" s="228"/>
    </row>
    <row r="517" spans="1:19" x14ac:dyDescent="0.25">
      <c r="A517" s="4"/>
      <c r="B517" s="254"/>
      <c r="C517" s="3"/>
      <c r="D517" s="46"/>
      <c r="E517" s="75"/>
      <c r="F517" s="17"/>
      <c r="G517" s="18"/>
      <c r="H517" s="58"/>
      <c r="I517" s="46"/>
      <c r="J517" s="282"/>
      <c r="K517" s="77"/>
      <c r="L517" s="238"/>
      <c r="M517" s="78">
        <f>Kosten</f>
        <v>0</v>
      </c>
      <c r="N517" s="136"/>
      <c r="P517" s="224"/>
      <c r="Q517" s="227"/>
      <c r="S517" s="228"/>
    </row>
    <row r="518" spans="1:19" x14ac:dyDescent="0.25">
      <c r="A518" s="4"/>
      <c r="B518" s="254"/>
      <c r="C518" s="3"/>
      <c r="D518" s="46"/>
      <c r="E518" s="75"/>
      <c r="F518" s="17"/>
      <c r="G518" s="18"/>
      <c r="H518" s="58"/>
      <c r="I518" s="46"/>
      <c r="J518" s="282"/>
      <c r="K518" s="77"/>
      <c r="L518" s="238"/>
      <c r="M518" s="78">
        <f>Kosten</f>
        <v>0</v>
      </c>
      <c r="N518" s="136"/>
      <c r="P518" s="224"/>
      <c r="Q518" s="227"/>
      <c r="S518" s="228"/>
    </row>
    <row r="519" spans="1:19" x14ac:dyDescent="0.25">
      <c r="A519" s="4"/>
      <c r="B519" s="254"/>
      <c r="C519" s="3"/>
      <c r="D519" s="46"/>
      <c r="E519" s="75"/>
      <c r="F519" s="17"/>
      <c r="G519" s="18"/>
      <c r="H519" s="58"/>
      <c r="I519" s="46"/>
      <c r="J519" s="282"/>
      <c r="K519" s="77"/>
      <c r="L519" s="238"/>
      <c r="M519" s="78">
        <f>Kosten</f>
        <v>0</v>
      </c>
      <c r="N519" s="136"/>
      <c r="P519" s="224"/>
      <c r="Q519" s="227"/>
      <c r="S519" s="228"/>
    </row>
    <row r="520" spans="1:19" x14ac:dyDescent="0.25">
      <c r="A520" s="4"/>
      <c r="B520" s="254"/>
      <c r="C520" s="3"/>
      <c r="D520" s="46"/>
      <c r="E520" s="75"/>
      <c r="F520" s="17"/>
      <c r="G520" s="18"/>
      <c r="H520" s="58"/>
      <c r="I520" s="46"/>
      <c r="J520" s="282"/>
      <c r="K520" s="77"/>
      <c r="L520" s="238"/>
      <c r="M520" s="78">
        <f>Kosten</f>
        <v>0</v>
      </c>
      <c r="N520" s="136"/>
      <c r="P520" s="224"/>
      <c r="Q520" s="227"/>
      <c r="S520" s="228"/>
    </row>
    <row r="521" spans="1:19" x14ac:dyDescent="0.25">
      <c r="A521" s="4"/>
      <c r="B521" s="254"/>
      <c r="C521" s="3"/>
      <c r="D521" s="46"/>
      <c r="E521" s="75"/>
      <c r="F521" s="17"/>
      <c r="G521" s="18"/>
      <c r="H521" s="58"/>
      <c r="I521" s="46"/>
      <c r="J521" s="282"/>
      <c r="K521" s="77"/>
      <c r="L521" s="238"/>
      <c r="M521" s="78">
        <f>Kosten</f>
        <v>0</v>
      </c>
      <c r="N521" s="136"/>
      <c r="P521" s="224"/>
      <c r="Q521" s="227"/>
      <c r="S521" s="228"/>
    </row>
    <row r="522" spans="1:19" x14ac:dyDescent="0.25">
      <c r="A522" s="4"/>
      <c r="B522" s="254"/>
      <c r="C522" s="3"/>
      <c r="D522" s="46"/>
      <c r="E522" s="75"/>
      <c r="F522" s="17"/>
      <c r="G522" s="18"/>
      <c r="H522" s="58"/>
      <c r="I522" s="46"/>
      <c r="J522" s="282"/>
      <c r="K522" s="77"/>
      <c r="L522" s="238"/>
      <c r="M522" s="78">
        <f>Kosten</f>
        <v>0</v>
      </c>
      <c r="N522" s="136"/>
      <c r="P522" s="224"/>
      <c r="Q522" s="227"/>
      <c r="S522" s="228"/>
    </row>
    <row r="523" spans="1:19" x14ac:dyDescent="0.25">
      <c r="A523" s="4"/>
      <c r="B523" s="254"/>
      <c r="C523" s="3"/>
      <c r="D523" s="46"/>
      <c r="E523" s="75"/>
      <c r="F523" s="17"/>
      <c r="G523" s="18"/>
      <c r="H523" s="58"/>
      <c r="I523" s="46"/>
      <c r="J523" s="282"/>
      <c r="K523" s="77"/>
      <c r="L523" s="238"/>
      <c r="M523" s="78">
        <f>Kosten</f>
        <v>0</v>
      </c>
      <c r="N523" s="136"/>
      <c r="P523" s="224"/>
      <c r="Q523" s="227"/>
      <c r="S523" s="228"/>
    </row>
    <row r="524" spans="1:19" x14ac:dyDescent="0.25">
      <c r="A524" s="4"/>
      <c r="B524" s="254"/>
      <c r="C524" s="3"/>
      <c r="D524" s="46"/>
      <c r="E524" s="75"/>
      <c r="F524" s="17"/>
      <c r="G524" s="18"/>
      <c r="H524" s="58"/>
      <c r="I524" s="46"/>
      <c r="J524" s="282"/>
      <c r="K524" s="77"/>
      <c r="L524" s="238"/>
      <c r="M524" s="78">
        <f>Kosten</f>
        <v>0</v>
      </c>
      <c r="N524" s="136"/>
      <c r="P524" s="224"/>
      <c r="Q524" s="227"/>
      <c r="S524" s="228"/>
    </row>
    <row r="525" spans="1:19" x14ac:dyDescent="0.25">
      <c r="A525" s="4"/>
      <c r="B525" s="254"/>
      <c r="C525" s="3"/>
      <c r="D525" s="46"/>
      <c r="E525" s="75"/>
      <c r="F525" s="17"/>
      <c r="G525" s="18"/>
      <c r="H525" s="58"/>
      <c r="I525" s="46"/>
      <c r="J525" s="282"/>
      <c r="K525" s="77"/>
      <c r="L525" s="238"/>
      <c r="M525" s="78">
        <f>Kosten</f>
        <v>0</v>
      </c>
      <c r="N525" s="136"/>
      <c r="P525" s="224"/>
      <c r="Q525" s="227"/>
      <c r="S525" s="228"/>
    </row>
    <row r="526" spans="1:19" x14ac:dyDescent="0.25">
      <c r="A526" s="4"/>
      <c r="B526" s="254"/>
      <c r="C526" s="3"/>
      <c r="D526" s="46"/>
      <c r="E526" s="75"/>
      <c r="F526" s="17"/>
      <c r="G526" s="18"/>
      <c r="H526" s="58"/>
      <c r="I526" s="46"/>
      <c r="J526" s="282"/>
      <c r="K526" s="77"/>
      <c r="L526" s="238"/>
      <c r="M526" s="78">
        <f>Kosten</f>
        <v>0</v>
      </c>
      <c r="N526" s="136"/>
      <c r="P526" s="224"/>
      <c r="Q526" s="227"/>
      <c r="S526" s="228"/>
    </row>
    <row r="527" spans="1:19" x14ac:dyDescent="0.25">
      <c r="A527" s="4"/>
      <c r="B527" s="254"/>
      <c r="C527" s="3"/>
      <c r="D527" s="46"/>
      <c r="E527" s="75"/>
      <c r="F527" s="17"/>
      <c r="G527" s="18"/>
      <c r="H527" s="58"/>
      <c r="I527" s="46"/>
      <c r="J527" s="282"/>
      <c r="K527" s="77"/>
      <c r="L527" s="238"/>
      <c r="M527" s="78">
        <f>Kosten</f>
        <v>0</v>
      </c>
      <c r="N527" s="136"/>
      <c r="P527" s="224"/>
      <c r="Q527" s="227"/>
      <c r="S527" s="228"/>
    </row>
    <row r="528" spans="1:19" x14ac:dyDescent="0.25">
      <c r="A528" s="4"/>
      <c r="B528" s="254"/>
      <c r="C528" s="3"/>
      <c r="D528" s="46"/>
      <c r="E528" s="75"/>
      <c r="F528" s="17"/>
      <c r="G528" s="18"/>
      <c r="H528" s="58"/>
      <c r="I528" s="46"/>
      <c r="J528" s="282"/>
      <c r="K528" s="77"/>
      <c r="L528" s="238"/>
      <c r="M528" s="78">
        <f>Kosten</f>
        <v>0</v>
      </c>
      <c r="N528" s="136"/>
      <c r="P528" s="224"/>
      <c r="Q528" s="227"/>
      <c r="S528" s="228"/>
    </row>
    <row r="529" spans="1:19" x14ac:dyDescent="0.25">
      <c r="A529" s="4"/>
      <c r="B529" s="254"/>
      <c r="C529" s="3"/>
      <c r="D529" s="46"/>
      <c r="E529" s="75"/>
      <c r="F529" s="17"/>
      <c r="G529" s="18"/>
      <c r="H529" s="58"/>
      <c r="I529" s="46"/>
      <c r="J529" s="282"/>
      <c r="K529" s="77"/>
      <c r="L529" s="238"/>
      <c r="M529" s="78">
        <f>Kosten</f>
        <v>0</v>
      </c>
      <c r="N529" s="136"/>
      <c r="P529" s="224"/>
      <c r="Q529" s="227"/>
      <c r="S529" s="228"/>
    </row>
    <row r="530" spans="1:19" x14ac:dyDescent="0.25">
      <c r="A530" s="4"/>
      <c r="B530" s="254"/>
      <c r="C530" s="3"/>
      <c r="D530" s="46"/>
      <c r="E530" s="75"/>
      <c r="F530" s="17"/>
      <c r="G530" s="18"/>
      <c r="H530" s="58"/>
      <c r="I530" s="46"/>
      <c r="J530" s="282"/>
      <c r="K530" s="77"/>
      <c r="L530" s="238"/>
      <c r="M530" s="78">
        <f>Kosten</f>
        <v>0</v>
      </c>
      <c r="N530" s="136"/>
      <c r="P530" s="224"/>
      <c r="Q530" s="227"/>
      <c r="S530" s="228"/>
    </row>
    <row r="531" spans="1:19" x14ac:dyDescent="0.25">
      <c r="A531" s="4"/>
      <c r="B531" s="254"/>
      <c r="C531" s="3"/>
      <c r="D531" s="46"/>
      <c r="E531" s="75"/>
      <c r="F531" s="17"/>
      <c r="G531" s="18"/>
      <c r="H531" s="58"/>
      <c r="I531" s="46"/>
      <c r="J531" s="282"/>
      <c r="K531" s="77"/>
      <c r="L531" s="238"/>
      <c r="M531" s="78">
        <f>Kosten</f>
        <v>0</v>
      </c>
      <c r="N531" s="136"/>
      <c r="P531" s="224"/>
      <c r="Q531" s="227"/>
      <c r="S531" s="228"/>
    </row>
    <row r="532" spans="1:19" x14ac:dyDescent="0.25">
      <c r="A532" s="4"/>
      <c r="B532" s="254"/>
      <c r="C532" s="3"/>
      <c r="D532" s="46"/>
      <c r="E532" s="75"/>
      <c r="F532" s="17"/>
      <c r="G532" s="18"/>
      <c r="H532" s="58"/>
      <c r="I532" s="46"/>
      <c r="J532" s="282"/>
      <c r="K532" s="77"/>
      <c r="L532" s="238"/>
      <c r="M532" s="78">
        <f>Kosten</f>
        <v>0</v>
      </c>
      <c r="N532" s="136"/>
      <c r="P532" s="224"/>
      <c r="Q532" s="227"/>
      <c r="S532" s="228"/>
    </row>
    <row r="533" spans="1:19" x14ac:dyDescent="0.25">
      <c r="A533" s="4"/>
      <c r="B533" s="254"/>
      <c r="C533" s="3"/>
      <c r="D533" s="46"/>
      <c r="E533" s="75"/>
      <c r="F533" s="17"/>
      <c r="G533" s="18"/>
      <c r="H533" s="58"/>
      <c r="I533" s="46"/>
      <c r="J533" s="282"/>
      <c r="K533" s="77"/>
      <c r="L533" s="238"/>
      <c r="M533" s="78">
        <f>Kosten</f>
        <v>0</v>
      </c>
      <c r="N533" s="136"/>
      <c r="P533" s="224"/>
      <c r="Q533" s="227"/>
      <c r="S533" s="228"/>
    </row>
    <row r="534" spans="1:19" x14ac:dyDescent="0.25">
      <c r="A534" s="4"/>
      <c r="B534" s="254"/>
      <c r="C534" s="3"/>
      <c r="D534" s="46"/>
      <c r="E534" s="75"/>
      <c r="F534" s="17"/>
      <c r="G534" s="18"/>
      <c r="H534" s="58"/>
      <c r="I534" s="46"/>
      <c r="J534" s="282"/>
      <c r="K534" s="77"/>
      <c r="L534" s="238"/>
      <c r="M534" s="78">
        <f>Kosten</f>
        <v>0</v>
      </c>
      <c r="N534" s="136"/>
      <c r="P534" s="224"/>
      <c r="Q534" s="227"/>
      <c r="S534" s="228"/>
    </row>
    <row r="535" spans="1:19" x14ac:dyDescent="0.25">
      <c r="A535" s="4"/>
      <c r="B535" s="254"/>
      <c r="C535" s="3"/>
      <c r="D535" s="46"/>
      <c r="E535" s="75"/>
      <c r="F535" s="17"/>
      <c r="G535" s="18"/>
      <c r="H535" s="58"/>
      <c r="I535" s="46"/>
      <c r="J535" s="282"/>
      <c r="K535" s="77"/>
      <c r="L535" s="238"/>
      <c r="M535" s="78">
        <f>Kosten</f>
        <v>0</v>
      </c>
      <c r="N535" s="136"/>
      <c r="P535" s="224"/>
      <c r="Q535" s="227"/>
      <c r="S535" s="228"/>
    </row>
    <row r="536" spans="1:19" x14ac:dyDescent="0.25">
      <c r="A536" s="4"/>
      <c r="B536" s="254"/>
      <c r="C536" s="3"/>
      <c r="D536" s="46"/>
      <c r="E536" s="75"/>
      <c r="F536" s="17"/>
      <c r="G536" s="18"/>
      <c r="H536" s="58"/>
      <c r="I536" s="46"/>
      <c r="J536" s="282"/>
      <c r="K536" s="77"/>
      <c r="L536" s="238"/>
      <c r="M536" s="78">
        <f>Kosten</f>
        <v>0</v>
      </c>
      <c r="N536" s="136"/>
      <c r="P536" s="224"/>
      <c r="Q536" s="227"/>
      <c r="S536" s="228"/>
    </row>
    <row r="537" spans="1:19" x14ac:dyDescent="0.25">
      <c r="A537" s="4"/>
      <c r="B537" s="254"/>
      <c r="C537" s="3"/>
      <c r="D537" s="46"/>
      <c r="E537" s="75"/>
      <c r="F537" s="17"/>
      <c r="G537" s="18"/>
      <c r="H537" s="58"/>
      <c r="I537" s="46"/>
      <c r="J537" s="282"/>
      <c r="K537" s="77"/>
      <c r="L537" s="238"/>
      <c r="M537" s="78">
        <f>Kosten</f>
        <v>0</v>
      </c>
      <c r="N537" s="136"/>
      <c r="P537" s="224"/>
      <c r="Q537" s="227"/>
      <c r="S537" s="228"/>
    </row>
    <row r="538" spans="1:19" x14ac:dyDescent="0.25">
      <c r="A538" s="4"/>
      <c r="B538" s="254"/>
      <c r="C538" s="3"/>
      <c r="D538" s="46"/>
      <c r="E538" s="75"/>
      <c r="F538" s="17"/>
      <c r="G538" s="18"/>
      <c r="H538" s="58"/>
      <c r="I538" s="46"/>
      <c r="J538" s="282"/>
      <c r="K538" s="77"/>
      <c r="L538" s="238"/>
      <c r="M538" s="78">
        <f>Kosten</f>
        <v>0</v>
      </c>
      <c r="N538" s="136"/>
      <c r="P538" s="224"/>
      <c r="Q538" s="227"/>
      <c r="S538" s="228"/>
    </row>
    <row r="539" spans="1:19" x14ac:dyDescent="0.25">
      <c r="A539" s="4"/>
      <c r="B539" s="254"/>
      <c r="C539" s="3"/>
      <c r="D539" s="46"/>
      <c r="E539" s="75"/>
      <c r="F539" s="17"/>
      <c r="G539" s="18"/>
      <c r="H539" s="58"/>
      <c r="I539" s="46"/>
      <c r="J539" s="282"/>
      <c r="K539" s="77"/>
      <c r="L539" s="238"/>
      <c r="M539" s="78">
        <f>Kosten</f>
        <v>0</v>
      </c>
      <c r="N539" s="136"/>
      <c r="P539" s="224"/>
      <c r="Q539" s="227"/>
      <c r="S539" s="228"/>
    </row>
    <row r="540" spans="1:19" x14ac:dyDescent="0.25">
      <c r="A540" s="4"/>
      <c r="B540" s="254"/>
      <c r="C540" s="3"/>
      <c r="D540" s="46"/>
      <c r="E540" s="75"/>
      <c r="F540" s="17"/>
      <c r="G540" s="18"/>
      <c r="H540" s="58"/>
      <c r="I540" s="46"/>
      <c r="J540" s="282"/>
      <c r="K540" s="77"/>
      <c r="L540" s="238"/>
      <c r="M540" s="78">
        <f>Kosten</f>
        <v>0</v>
      </c>
      <c r="N540" s="136"/>
      <c r="P540" s="224"/>
      <c r="Q540" s="227"/>
      <c r="S540" s="228"/>
    </row>
    <row r="541" spans="1:19" x14ac:dyDescent="0.25">
      <c r="A541" s="4"/>
      <c r="B541" s="254"/>
      <c r="C541" s="3"/>
      <c r="D541" s="46"/>
      <c r="E541" s="75"/>
      <c r="F541" s="17"/>
      <c r="G541" s="18"/>
      <c r="H541" s="58"/>
      <c r="I541" s="46"/>
      <c r="J541" s="282"/>
      <c r="K541" s="77"/>
      <c r="L541" s="238"/>
      <c r="M541" s="78">
        <f>Kosten</f>
        <v>0</v>
      </c>
      <c r="N541" s="136"/>
      <c r="P541" s="224"/>
      <c r="Q541" s="227"/>
      <c r="S541" s="228"/>
    </row>
    <row r="542" spans="1:19" x14ac:dyDescent="0.25">
      <c r="A542" s="4"/>
      <c r="B542" s="254"/>
      <c r="C542" s="3"/>
      <c r="D542" s="46"/>
      <c r="E542" s="75"/>
      <c r="F542" s="17"/>
      <c r="G542" s="18"/>
      <c r="H542" s="58"/>
      <c r="I542" s="46"/>
      <c r="J542" s="282"/>
      <c r="K542" s="77"/>
      <c r="L542" s="238"/>
      <c r="M542" s="78">
        <f>Kosten</f>
        <v>0</v>
      </c>
      <c r="N542" s="136"/>
      <c r="P542" s="224"/>
      <c r="Q542" s="227"/>
      <c r="S542" s="228"/>
    </row>
    <row r="543" spans="1:19" x14ac:dyDescent="0.25">
      <c r="A543" s="4"/>
      <c r="B543" s="254"/>
      <c r="C543" s="3"/>
      <c r="D543" s="46"/>
      <c r="E543" s="75"/>
      <c r="F543" s="17"/>
      <c r="G543" s="18"/>
      <c r="H543" s="58"/>
      <c r="I543" s="46"/>
      <c r="J543" s="282"/>
      <c r="K543" s="77"/>
      <c r="L543" s="238"/>
      <c r="M543" s="78">
        <f>Kosten</f>
        <v>0</v>
      </c>
      <c r="N543" s="136"/>
      <c r="P543" s="224"/>
      <c r="Q543" s="227"/>
      <c r="S543" s="228"/>
    </row>
    <row r="544" spans="1:19" x14ac:dyDescent="0.25">
      <c r="A544" s="4"/>
      <c r="B544" s="254"/>
      <c r="C544" s="3"/>
      <c r="D544" s="46"/>
      <c r="E544" s="75"/>
      <c r="F544" s="17"/>
      <c r="G544" s="18"/>
      <c r="H544" s="58"/>
      <c r="I544" s="46"/>
      <c r="J544" s="282"/>
      <c r="K544" s="77"/>
      <c r="L544" s="238"/>
      <c r="M544" s="78">
        <f>Kosten</f>
        <v>0</v>
      </c>
      <c r="N544" s="136"/>
      <c r="P544" s="224"/>
      <c r="Q544" s="227"/>
      <c r="S544" s="228"/>
    </row>
    <row r="545" spans="1:19" x14ac:dyDescent="0.25">
      <c r="A545" s="4"/>
      <c r="B545" s="254"/>
      <c r="C545" s="3"/>
      <c r="D545" s="46"/>
      <c r="E545" s="75"/>
      <c r="F545" s="17"/>
      <c r="G545" s="18"/>
      <c r="H545" s="58"/>
      <c r="I545" s="46"/>
      <c r="J545" s="282"/>
      <c r="K545" s="77"/>
      <c r="L545" s="238"/>
      <c r="M545" s="78">
        <f>Kosten</f>
        <v>0</v>
      </c>
      <c r="N545" s="136"/>
      <c r="P545" s="224"/>
      <c r="Q545" s="227"/>
      <c r="S545" s="228"/>
    </row>
    <row r="546" spans="1:19" x14ac:dyDescent="0.25">
      <c r="A546" s="4"/>
      <c r="B546" s="254"/>
      <c r="C546" s="3"/>
      <c r="D546" s="46"/>
      <c r="E546" s="75"/>
      <c r="F546" s="17"/>
      <c r="G546" s="18"/>
      <c r="H546" s="58"/>
      <c r="I546" s="46"/>
      <c r="J546" s="282"/>
      <c r="K546" s="77"/>
      <c r="L546" s="238"/>
      <c r="M546" s="78">
        <f>Kosten</f>
        <v>0</v>
      </c>
      <c r="N546" s="136"/>
      <c r="P546" s="224"/>
      <c r="Q546" s="227"/>
      <c r="S546" s="228"/>
    </row>
    <row r="547" spans="1:19" x14ac:dyDescent="0.25">
      <c r="A547" s="4"/>
      <c r="B547" s="254"/>
      <c r="C547" s="3"/>
      <c r="D547" s="46"/>
      <c r="E547" s="75"/>
      <c r="F547" s="17"/>
      <c r="G547" s="18"/>
      <c r="H547" s="58"/>
      <c r="I547" s="46"/>
      <c r="J547" s="282"/>
      <c r="K547" s="77"/>
      <c r="L547" s="238"/>
      <c r="M547" s="78">
        <f>Kosten</f>
        <v>0</v>
      </c>
      <c r="N547" s="136"/>
      <c r="P547" s="224"/>
      <c r="Q547" s="227"/>
      <c r="S547" s="228"/>
    </row>
    <row r="548" spans="1:19" x14ac:dyDescent="0.25">
      <c r="A548" s="4"/>
      <c r="B548" s="254"/>
      <c r="C548" s="3"/>
      <c r="D548" s="46"/>
      <c r="E548" s="75"/>
      <c r="F548" s="17"/>
      <c r="G548" s="18"/>
      <c r="H548" s="58"/>
      <c r="I548" s="46"/>
      <c r="J548" s="282"/>
      <c r="K548" s="77"/>
      <c r="L548" s="238"/>
      <c r="M548" s="78">
        <f>Kosten</f>
        <v>0</v>
      </c>
      <c r="N548" s="136"/>
      <c r="P548" s="224"/>
      <c r="Q548" s="227"/>
      <c r="S548" s="228"/>
    </row>
    <row r="549" spans="1:19" x14ac:dyDescent="0.25">
      <c r="A549" s="4"/>
      <c r="B549" s="254"/>
      <c r="C549" s="3"/>
      <c r="D549" s="46"/>
      <c r="E549" s="75"/>
      <c r="F549" s="17"/>
      <c r="G549" s="18"/>
      <c r="H549" s="58"/>
      <c r="I549" s="46"/>
      <c r="J549" s="282"/>
      <c r="K549" s="77"/>
      <c r="L549" s="238"/>
      <c r="M549" s="78">
        <f>Kosten</f>
        <v>0</v>
      </c>
      <c r="N549" s="136"/>
      <c r="P549" s="224"/>
      <c r="Q549" s="227"/>
      <c r="S549" s="228"/>
    </row>
    <row r="550" spans="1:19" x14ac:dyDescent="0.25">
      <c r="A550" s="4"/>
      <c r="B550" s="254"/>
      <c r="C550" s="3"/>
      <c r="D550" s="46"/>
      <c r="E550" s="75"/>
      <c r="F550" s="17"/>
      <c r="G550" s="18"/>
      <c r="H550" s="58"/>
      <c r="I550" s="46"/>
      <c r="J550" s="282"/>
      <c r="K550" s="77"/>
      <c r="L550" s="238"/>
      <c r="M550" s="78">
        <f>Kosten</f>
        <v>0</v>
      </c>
      <c r="N550" s="136"/>
      <c r="P550" s="224"/>
      <c r="Q550" s="227"/>
      <c r="S550" s="228"/>
    </row>
    <row r="551" spans="1:19" x14ac:dyDescent="0.25">
      <c r="A551" s="4"/>
      <c r="B551" s="254"/>
      <c r="C551" s="3"/>
      <c r="D551" s="46"/>
      <c r="E551" s="75"/>
      <c r="F551" s="17"/>
      <c r="G551" s="18"/>
      <c r="H551" s="58"/>
      <c r="I551" s="46"/>
      <c r="J551" s="282"/>
      <c r="K551" s="77"/>
      <c r="L551" s="238"/>
      <c r="M551" s="78">
        <f>Kosten</f>
        <v>0</v>
      </c>
      <c r="N551" s="136"/>
      <c r="P551" s="224"/>
      <c r="Q551" s="227"/>
      <c r="S551" s="228"/>
    </row>
    <row r="552" spans="1:19" x14ac:dyDescent="0.25">
      <c r="A552" s="4"/>
      <c r="B552" s="254"/>
      <c r="C552" s="3"/>
      <c r="D552" s="46"/>
      <c r="E552" s="75"/>
      <c r="F552" s="17"/>
      <c r="G552" s="18"/>
      <c r="H552" s="58"/>
      <c r="I552" s="46"/>
      <c r="J552" s="282"/>
      <c r="K552" s="77"/>
      <c r="L552" s="238"/>
      <c r="M552" s="78">
        <f>Kosten</f>
        <v>0</v>
      </c>
      <c r="N552" s="136"/>
      <c r="P552" s="224"/>
      <c r="Q552" s="227"/>
      <c r="S552" s="228"/>
    </row>
    <row r="553" spans="1:19" x14ac:dyDescent="0.25">
      <c r="A553" s="4"/>
      <c r="B553" s="254"/>
      <c r="C553" s="3"/>
      <c r="D553" s="46"/>
      <c r="E553" s="75"/>
      <c r="F553" s="17"/>
      <c r="G553" s="18"/>
      <c r="H553" s="58"/>
      <c r="I553" s="46"/>
      <c r="J553" s="282"/>
      <c r="K553" s="77"/>
      <c r="L553" s="238"/>
      <c r="M553" s="78">
        <f>Kosten</f>
        <v>0</v>
      </c>
      <c r="N553" s="136"/>
      <c r="P553" s="224"/>
      <c r="Q553" s="227"/>
      <c r="S553" s="228"/>
    </row>
    <row r="554" spans="1:19" x14ac:dyDescent="0.25">
      <c r="A554" s="4"/>
      <c r="B554" s="254"/>
      <c r="C554" s="3"/>
      <c r="D554" s="46"/>
      <c r="E554" s="75"/>
      <c r="F554" s="17"/>
      <c r="G554" s="18"/>
      <c r="H554" s="58"/>
      <c r="I554" s="46"/>
      <c r="J554" s="282"/>
      <c r="K554" s="77"/>
      <c r="L554" s="238"/>
      <c r="M554" s="78">
        <f>Kosten</f>
        <v>0</v>
      </c>
      <c r="N554" s="136"/>
      <c r="P554" s="224"/>
      <c r="Q554" s="227"/>
      <c r="S554" s="228"/>
    </row>
    <row r="555" spans="1:19" x14ac:dyDescent="0.25">
      <c r="A555" s="4"/>
      <c r="B555" s="254"/>
      <c r="C555" s="3"/>
      <c r="D555" s="46"/>
      <c r="E555" s="75"/>
      <c r="F555" s="17"/>
      <c r="G555" s="18"/>
      <c r="H555" s="58"/>
      <c r="I555" s="46"/>
      <c r="J555" s="282"/>
      <c r="K555" s="77"/>
      <c r="L555" s="238"/>
      <c r="M555" s="78">
        <f>Kosten</f>
        <v>0</v>
      </c>
      <c r="N555" s="136"/>
      <c r="P555" s="224"/>
      <c r="Q555" s="227"/>
      <c r="S555" s="228"/>
    </row>
    <row r="556" spans="1:19" x14ac:dyDescent="0.25">
      <c r="A556" s="4"/>
      <c r="B556" s="254"/>
      <c r="C556" s="3"/>
      <c r="D556" s="46"/>
      <c r="E556" s="75"/>
      <c r="F556" s="17"/>
      <c r="G556" s="18"/>
      <c r="H556" s="58"/>
      <c r="I556" s="46"/>
      <c r="J556" s="282"/>
      <c r="K556" s="77"/>
      <c r="L556" s="238"/>
      <c r="M556" s="78">
        <f>Kosten</f>
        <v>0</v>
      </c>
      <c r="N556" s="136"/>
      <c r="P556" s="224"/>
      <c r="Q556" s="227"/>
      <c r="S556" s="228"/>
    </row>
    <row r="557" spans="1:19" x14ac:dyDescent="0.25">
      <c r="A557" s="4"/>
      <c r="B557" s="254"/>
      <c r="C557" s="3"/>
      <c r="D557" s="46"/>
      <c r="E557" s="75"/>
      <c r="F557" s="17"/>
      <c r="G557" s="18"/>
      <c r="H557" s="58"/>
      <c r="I557" s="46"/>
      <c r="J557" s="282"/>
      <c r="K557" s="77"/>
      <c r="L557" s="238"/>
      <c r="M557" s="78">
        <f>Kosten</f>
        <v>0</v>
      </c>
      <c r="N557" s="136"/>
      <c r="P557" s="224"/>
      <c r="Q557" s="227"/>
      <c r="S557" s="228"/>
    </row>
    <row r="558" spans="1:19" x14ac:dyDescent="0.25">
      <c r="A558" s="4"/>
      <c r="B558" s="254"/>
      <c r="C558" s="3"/>
      <c r="D558" s="46"/>
      <c r="E558" s="75"/>
      <c r="F558" s="17"/>
      <c r="G558" s="18"/>
      <c r="H558" s="58"/>
      <c r="I558" s="46"/>
      <c r="J558" s="282"/>
      <c r="K558" s="77"/>
      <c r="L558" s="238"/>
      <c r="M558" s="78">
        <f>Kosten</f>
        <v>0</v>
      </c>
      <c r="N558" s="136"/>
      <c r="P558" s="224"/>
      <c r="Q558" s="227"/>
      <c r="S558" s="228"/>
    </row>
    <row r="559" spans="1:19" x14ac:dyDescent="0.25">
      <c r="A559" s="4"/>
      <c r="B559" s="254"/>
      <c r="C559" s="3"/>
      <c r="D559" s="46"/>
      <c r="E559" s="75"/>
      <c r="F559" s="17"/>
      <c r="G559" s="18"/>
      <c r="H559" s="58"/>
      <c r="I559" s="46"/>
      <c r="J559" s="282"/>
      <c r="K559" s="77"/>
      <c r="L559" s="238"/>
      <c r="M559" s="78">
        <f>Kosten</f>
        <v>0</v>
      </c>
      <c r="N559" s="136"/>
      <c r="P559" s="224"/>
      <c r="Q559" s="227"/>
      <c r="S559" s="228"/>
    </row>
    <row r="560" spans="1:19" x14ac:dyDescent="0.25">
      <c r="A560" s="4"/>
      <c r="B560" s="254"/>
      <c r="C560" s="3"/>
      <c r="D560" s="46"/>
      <c r="E560" s="75"/>
      <c r="F560" s="17"/>
      <c r="G560" s="18"/>
      <c r="H560" s="58"/>
      <c r="I560" s="46"/>
      <c r="J560" s="282"/>
      <c r="K560" s="77"/>
      <c r="L560" s="238"/>
      <c r="M560" s="78">
        <f>Kosten</f>
        <v>0</v>
      </c>
      <c r="N560" s="136"/>
      <c r="P560" s="224"/>
      <c r="Q560" s="227"/>
      <c r="S560" s="228"/>
    </row>
    <row r="561" spans="1:19" x14ac:dyDescent="0.25">
      <c r="A561" s="4"/>
      <c r="B561" s="254"/>
      <c r="C561" s="3"/>
      <c r="D561" s="46"/>
      <c r="E561" s="75"/>
      <c r="F561" s="17"/>
      <c r="G561" s="18"/>
      <c r="H561" s="58"/>
      <c r="I561" s="46"/>
      <c r="J561" s="282"/>
      <c r="K561" s="77"/>
      <c r="L561" s="238"/>
      <c r="M561" s="78">
        <f>Kosten</f>
        <v>0</v>
      </c>
      <c r="N561" s="136"/>
      <c r="P561" s="224"/>
      <c r="Q561" s="227"/>
      <c r="S561" s="228"/>
    </row>
    <row r="562" spans="1:19" x14ac:dyDescent="0.25">
      <c r="A562" s="4"/>
      <c r="B562" s="254"/>
      <c r="C562" s="3"/>
      <c r="D562" s="46"/>
      <c r="E562" s="75"/>
      <c r="F562" s="17"/>
      <c r="G562" s="18"/>
      <c r="H562" s="58"/>
      <c r="I562" s="46"/>
      <c r="J562" s="282"/>
      <c r="K562" s="77"/>
      <c r="L562" s="238"/>
      <c r="M562" s="78">
        <f>Kosten</f>
        <v>0</v>
      </c>
      <c r="N562" s="136"/>
      <c r="P562" s="224"/>
      <c r="Q562" s="227"/>
      <c r="S562" s="228"/>
    </row>
    <row r="563" spans="1:19" x14ac:dyDescent="0.25">
      <c r="A563" s="4"/>
      <c r="B563" s="254"/>
      <c r="C563" s="3"/>
      <c r="D563" s="46"/>
      <c r="E563" s="75"/>
      <c r="F563" s="17"/>
      <c r="G563" s="18"/>
      <c r="H563" s="58"/>
      <c r="I563" s="46"/>
      <c r="J563" s="282"/>
      <c r="K563" s="77"/>
      <c r="L563" s="238"/>
      <c r="M563" s="78">
        <f>Kosten</f>
        <v>0</v>
      </c>
      <c r="N563" s="136"/>
      <c r="P563" s="224"/>
      <c r="Q563" s="227"/>
      <c r="S563" s="228"/>
    </row>
    <row r="564" spans="1:19" x14ac:dyDescent="0.25">
      <c r="A564" s="4"/>
      <c r="B564" s="254"/>
      <c r="C564" s="3"/>
      <c r="D564" s="46"/>
      <c r="E564" s="75"/>
      <c r="F564" s="17"/>
      <c r="G564" s="18"/>
      <c r="H564" s="58"/>
      <c r="I564" s="46"/>
      <c r="J564" s="282"/>
      <c r="K564" s="77"/>
      <c r="L564" s="238"/>
      <c r="M564" s="78">
        <f>Kosten</f>
        <v>0</v>
      </c>
      <c r="N564" s="136"/>
      <c r="P564" s="224"/>
      <c r="Q564" s="227"/>
      <c r="S564" s="228"/>
    </row>
    <row r="565" spans="1:19" x14ac:dyDescent="0.25">
      <c r="A565" s="4"/>
      <c r="B565" s="254"/>
      <c r="C565" s="3"/>
      <c r="D565" s="46"/>
      <c r="E565" s="75"/>
      <c r="F565" s="17"/>
      <c r="G565" s="18"/>
      <c r="H565" s="58"/>
      <c r="I565" s="46"/>
      <c r="J565" s="282"/>
      <c r="K565" s="77"/>
      <c r="L565" s="238"/>
      <c r="M565" s="78">
        <f>Kosten</f>
        <v>0</v>
      </c>
      <c r="N565" s="136"/>
      <c r="P565" s="224"/>
      <c r="Q565" s="227"/>
      <c r="S565" s="228"/>
    </row>
    <row r="566" spans="1:19" x14ac:dyDescent="0.25">
      <c r="A566" s="4"/>
      <c r="B566" s="254"/>
      <c r="C566" s="3"/>
      <c r="D566" s="46"/>
      <c r="E566" s="75"/>
      <c r="F566" s="17"/>
      <c r="G566" s="18"/>
      <c r="H566" s="58"/>
      <c r="I566" s="46"/>
      <c r="J566" s="282"/>
      <c r="K566" s="77"/>
      <c r="L566" s="238"/>
      <c r="M566" s="78">
        <f>Kosten</f>
        <v>0</v>
      </c>
      <c r="N566" s="136"/>
      <c r="P566" s="224"/>
      <c r="Q566" s="227"/>
      <c r="S566" s="228"/>
    </row>
    <row r="567" spans="1:19" x14ac:dyDescent="0.25">
      <c r="A567" s="4"/>
      <c r="B567" s="254"/>
      <c r="C567" s="3"/>
      <c r="D567" s="46"/>
      <c r="E567" s="75"/>
      <c r="F567" s="17"/>
      <c r="G567" s="18"/>
      <c r="H567" s="58"/>
      <c r="I567" s="46"/>
      <c r="J567" s="282"/>
      <c r="K567" s="77"/>
      <c r="L567" s="238"/>
      <c r="M567" s="78">
        <f>Kosten</f>
        <v>0</v>
      </c>
      <c r="N567" s="136"/>
      <c r="P567" s="224"/>
      <c r="Q567" s="227"/>
      <c r="S567" s="228"/>
    </row>
    <row r="568" spans="1:19" x14ac:dyDescent="0.25">
      <c r="A568" s="4"/>
      <c r="B568" s="254"/>
      <c r="C568" s="3"/>
      <c r="D568" s="46"/>
      <c r="E568" s="75"/>
      <c r="F568" s="17"/>
      <c r="G568" s="18"/>
      <c r="H568" s="58"/>
      <c r="I568" s="46"/>
      <c r="J568" s="282"/>
      <c r="K568" s="77"/>
      <c r="L568" s="238"/>
      <c r="M568" s="78">
        <f>Kosten</f>
        <v>0</v>
      </c>
      <c r="N568" s="136"/>
      <c r="P568" s="224"/>
      <c r="Q568" s="227"/>
      <c r="S568" s="228"/>
    </row>
    <row r="569" spans="1:19" x14ac:dyDescent="0.25">
      <c r="A569" s="4"/>
      <c r="B569" s="254"/>
      <c r="C569" s="3"/>
      <c r="D569" s="46"/>
      <c r="E569" s="75"/>
      <c r="F569" s="17"/>
      <c r="G569" s="18"/>
      <c r="H569" s="58"/>
      <c r="I569" s="46"/>
      <c r="J569" s="282"/>
      <c r="K569" s="77"/>
      <c r="L569" s="238"/>
      <c r="M569" s="78">
        <f>Kosten</f>
        <v>0</v>
      </c>
      <c r="N569" s="136"/>
      <c r="P569" s="224"/>
      <c r="Q569" s="227"/>
      <c r="S569" s="228"/>
    </row>
    <row r="570" spans="1:19" x14ac:dyDescent="0.25">
      <c r="A570" s="4"/>
      <c r="B570" s="254"/>
      <c r="C570" s="3"/>
      <c r="D570" s="46"/>
      <c r="E570" s="75"/>
      <c r="F570" s="17"/>
      <c r="G570" s="18"/>
      <c r="H570" s="58"/>
      <c r="I570" s="46"/>
      <c r="J570" s="282"/>
      <c r="K570" s="77"/>
      <c r="L570" s="238"/>
      <c r="M570" s="78">
        <f>Kosten</f>
        <v>0</v>
      </c>
      <c r="N570" s="136"/>
      <c r="P570" s="224"/>
      <c r="Q570" s="227"/>
      <c r="S570" s="228"/>
    </row>
    <row r="571" spans="1:19" x14ac:dyDescent="0.25">
      <c r="A571" s="4"/>
      <c r="B571" s="254"/>
      <c r="C571" s="3"/>
      <c r="D571" s="46"/>
      <c r="E571" s="75"/>
      <c r="F571" s="17"/>
      <c r="G571" s="18"/>
      <c r="H571" s="58"/>
      <c r="I571" s="46"/>
      <c r="J571" s="282"/>
      <c r="K571" s="77"/>
      <c r="L571" s="238"/>
      <c r="M571" s="78">
        <f>Kosten</f>
        <v>0</v>
      </c>
      <c r="N571" s="136"/>
      <c r="P571" s="224"/>
      <c r="Q571" s="227"/>
      <c r="S571" s="228"/>
    </row>
    <row r="572" spans="1:19" x14ac:dyDescent="0.25">
      <c r="A572" s="4"/>
      <c r="B572" s="254"/>
      <c r="C572" s="3"/>
      <c r="D572" s="46"/>
      <c r="E572" s="75"/>
      <c r="F572" s="17"/>
      <c r="G572" s="18"/>
      <c r="H572" s="58"/>
      <c r="I572" s="46"/>
      <c r="J572" s="282"/>
      <c r="K572" s="77"/>
      <c r="L572" s="238"/>
      <c r="M572" s="78">
        <f>Kosten</f>
        <v>0</v>
      </c>
      <c r="N572" s="136"/>
      <c r="P572" s="224"/>
      <c r="Q572" s="227"/>
      <c r="S572" s="228"/>
    </row>
    <row r="573" spans="1:19" x14ac:dyDescent="0.25">
      <c r="A573" s="4"/>
      <c r="B573" s="254"/>
      <c r="C573" s="3"/>
      <c r="D573" s="46"/>
      <c r="E573" s="75"/>
      <c r="F573" s="17"/>
      <c r="G573" s="18"/>
      <c r="H573" s="58"/>
      <c r="I573" s="46"/>
      <c r="J573" s="282"/>
      <c r="K573" s="77"/>
      <c r="L573" s="238"/>
      <c r="M573" s="78">
        <f>Kosten</f>
        <v>0</v>
      </c>
      <c r="N573" s="136"/>
      <c r="P573" s="224"/>
      <c r="Q573" s="227"/>
      <c r="S573" s="228"/>
    </row>
    <row r="574" spans="1:19" x14ac:dyDescent="0.25">
      <c r="A574" s="4"/>
      <c r="B574" s="254"/>
      <c r="C574" s="3"/>
      <c r="D574" s="46"/>
      <c r="E574" s="75"/>
      <c r="F574" s="17"/>
      <c r="G574" s="18"/>
      <c r="H574" s="58"/>
      <c r="I574" s="46"/>
      <c r="J574" s="282"/>
      <c r="K574" s="77"/>
      <c r="L574" s="238"/>
      <c r="M574" s="78">
        <f>Kosten</f>
        <v>0</v>
      </c>
      <c r="N574" s="136"/>
      <c r="P574" s="224"/>
      <c r="Q574" s="227"/>
      <c r="S574" s="228"/>
    </row>
    <row r="575" spans="1:19" x14ac:dyDescent="0.25">
      <c r="A575" s="4"/>
      <c r="B575" s="254"/>
      <c r="C575" s="3"/>
      <c r="D575" s="46"/>
      <c r="E575" s="75"/>
      <c r="F575" s="17"/>
      <c r="G575" s="18"/>
      <c r="H575" s="58"/>
      <c r="I575" s="46"/>
      <c r="J575" s="282"/>
      <c r="K575" s="77"/>
      <c r="L575" s="238"/>
      <c r="M575" s="78">
        <f>Kosten</f>
        <v>0</v>
      </c>
      <c r="N575" s="136"/>
      <c r="P575" s="224"/>
      <c r="Q575" s="227"/>
      <c r="S575" s="228"/>
    </row>
    <row r="576" spans="1:19" x14ac:dyDescent="0.25">
      <c r="A576" s="4"/>
      <c r="B576" s="254"/>
      <c r="C576" s="3"/>
      <c r="D576" s="46"/>
      <c r="E576" s="75"/>
      <c r="F576" s="17"/>
      <c r="G576" s="18"/>
      <c r="H576" s="58"/>
      <c r="I576" s="46"/>
      <c r="J576" s="282"/>
      <c r="K576" s="77"/>
      <c r="L576" s="238"/>
      <c r="M576" s="78">
        <f>Kosten</f>
        <v>0</v>
      </c>
      <c r="N576" s="136"/>
      <c r="P576" s="224"/>
      <c r="Q576" s="227"/>
      <c r="S576" s="228"/>
    </row>
    <row r="577" spans="1:19" x14ac:dyDescent="0.25">
      <c r="A577" s="4"/>
      <c r="B577" s="254"/>
      <c r="C577" s="3"/>
      <c r="D577" s="46"/>
      <c r="E577" s="75"/>
      <c r="F577" s="17"/>
      <c r="G577" s="18"/>
      <c r="H577" s="58"/>
      <c r="I577" s="46"/>
      <c r="J577" s="282"/>
      <c r="K577" s="77"/>
      <c r="L577" s="238"/>
      <c r="M577" s="78">
        <f>Kosten</f>
        <v>0</v>
      </c>
      <c r="N577" s="136"/>
      <c r="P577" s="224"/>
      <c r="Q577" s="227"/>
      <c r="S577" s="228"/>
    </row>
    <row r="578" spans="1:19" x14ac:dyDescent="0.25">
      <c r="A578" s="4"/>
      <c r="B578" s="254"/>
      <c r="C578" s="3"/>
      <c r="D578" s="46"/>
      <c r="E578" s="75"/>
      <c r="F578" s="17"/>
      <c r="G578" s="18"/>
      <c r="H578" s="58"/>
      <c r="I578" s="46"/>
      <c r="J578" s="282"/>
      <c r="K578" s="77"/>
      <c r="L578" s="238"/>
      <c r="M578" s="78">
        <f>Kosten</f>
        <v>0</v>
      </c>
      <c r="N578" s="136"/>
      <c r="P578" s="224"/>
      <c r="Q578" s="227"/>
      <c r="S578" s="228"/>
    </row>
    <row r="579" spans="1:19" x14ac:dyDescent="0.25">
      <c r="A579" s="4"/>
      <c r="B579" s="254"/>
      <c r="C579" s="3"/>
      <c r="D579" s="46"/>
      <c r="E579" s="75"/>
      <c r="F579" s="17"/>
      <c r="G579" s="18"/>
      <c r="H579" s="58"/>
      <c r="I579" s="46"/>
      <c r="J579" s="282"/>
      <c r="K579" s="77"/>
      <c r="L579" s="238"/>
      <c r="M579" s="78">
        <f>Kosten</f>
        <v>0</v>
      </c>
      <c r="N579" s="136"/>
      <c r="P579" s="224"/>
      <c r="Q579" s="227"/>
      <c r="S579" s="228"/>
    </row>
    <row r="580" spans="1:19" x14ac:dyDescent="0.25">
      <c r="A580" s="4"/>
      <c r="B580" s="254"/>
      <c r="C580" s="3"/>
      <c r="D580" s="46"/>
      <c r="E580" s="75"/>
      <c r="F580" s="17"/>
      <c r="G580" s="18"/>
      <c r="H580" s="58"/>
      <c r="I580" s="46"/>
      <c r="J580" s="282"/>
      <c r="K580" s="77"/>
      <c r="L580" s="238"/>
      <c r="M580" s="78">
        <f>Kosten</f>
        <v>0</v>
      </c>
      <c r="N580" s="136"/>
      <c r="P580" s="224"/>
      <c r="Q580" s="227"/>
      <c r="S580" s="228"/>
    </row>
    <row r="581" spans="1:19" x14ac:dyDescent="0.25">
      <c r="A581" s="4"/>
      <c r="B581" s="254"/>
      <c r="C581" s="3"/>
      <c r="D581" s="46"/>
      <c r="E581" s="75"/>
      <c r="F581" s="17"/>
      <c r="G581" s="18"/>
      <c r="H581" s="58"/>
      <c r="I581" s="46"/>
      <c r="J581" s="282"/>
      <c r="K581" s="77"/>
      <c r="L581" s="238"/>
      <c r="M581" s="78">
        <f>Kosten</f>
        <v>0</v>
      </c>
      <c r="N581" s="136"/>
      <c r="P581" s="224"/>
      <c r="Q581" s="227"/>
      <c r="S581" s="228"/>
    </row>
    <row r="582" spans="1:19" x14ac:dyDescent="0.25">
      <c r="A582" s="4"/>
      <c r="B582" s="254"/>
      <c r="C582" s="3"/>
      <c r="D582" s="46"/>
      <c r="E582" s="75"/>
      <c r="F582" s="17"/>
      <c r="G582" s="18"/>
      <c r="H582" s="58"/>
      <c r="I582" s="46"/>
      <c r="J582" s="282"/>
      <c r="K582" s="77"/>
      <c r="L582" s="238"/>
      <c r="M582" s="78">
        <f>Kosten</f>
        <v>0</v>
      </c>
      <c r="N582" s="136"/>
      <c r="P582" s="224"/>
      <c r="Q582" s="227"/>
      <c r="S582" s="228"/>
    </row>
    <row r="583" spans="1:19" x14ac:dyDescent="0.25">
      <c r="A583" s="4"/>
      <c r="B583" s="254"/>
      <c r="C583" s="3"/>
      <c r="D583" s="46"/>
      <c r="E583" s="75"/>
      <c r="F583" s="17"/>
      <c r="G583" s="18"/>
      <c r="H583" s="58"/>
      <c r="I583" s="46"/>
      <c r="J583" s="282"/>
      <c r="K583" s="77"/>
      <c r="L583" s="238"/>
      <c r="M583" s="78">
        <f>Kosten</f>
        <v>0</v>
      </c>
      <c r="N583" s="136"/>
      <c r="P583" s="224"/>
      <c r="Q583" s="227"/>
      <c r="S583" s="228"/>
    </row>
    <row r="584" spans="1:19" x14ac:dyDescent="0.25">
      <c r="A584" s="4"/>
      <c r="B584" s="254"/>
      <c r="C584" s="3"/>
      <c r="D584" s="46"/>
      <c r="E584" s="75"/>
      <c r="F584" s="17"/>
      <c r="G584" s="18"/>
      <c r="H584" s="58"/>
      <c r="I584" s="46"/>
      <c r="J584" s="282"/>
      <c r="K584" s="77"/>
      <c r="L584" s="238"/>
      <c r="M584" s="78">
        <f>Kosten</f>
        <v>0</v>
      </c>
      <c r="N584" s="136"/>
      <c r="P584" s="224"/>
      <c r="Q584" s="227"/>
      <c r="S584" s="228"/>
    </row>
    <row r="585" spans="1:19" x14ac:dyDescent="0.25">
      <c r="A585" s="4"/>
      <c r="B585" s="254"/>
      <c r="C585" s="3"/>
      <c r="D585" s="46"/>
      <c r="E585" s="75"/>
      <c r="F585" s="17"/>
      <c r="G585" s="18"/>
      <c r="H585" s="58"/>
      <c r="I585" s="46"/>
      <c r="J585" s="282"/>
      <c r="K585" s="77"/>
      <c r="L585" s="238"/>
      <c r="M585" s="78">
        <f>Kosten</f>
        <v>0</v>
      </c>
      <c r="N585" s="136"/>
      <c r="P585" s="224"/>
      <c r="Q585" s="227"/>
      <c r="S585" s="228"/>
    </row>
    <row r="586" spans="1:19" x14ac:dyDescent="0.25">
      <c r="A586" s="4"/>
      <c r="B586" s="254"/>
      <c r="C586" s="3"/>
      <c r="D586" s="46"/>
      <c r="E586" s="75"/>
      <c r="F586" s="17"/>
      <c r="G586" s="18"/>
      <c r="H586" s="58"/>
      <c r="I586" s="46"/>
      <c r="J586" s="282"/>
      <c r="K586" s="77"/>
      <c r="L586" s="238"/>
      <c r="M586" s="78">
        <f>Kosten</f>
        <v>0</v>
      </c>
      <c r="N586" s="136"/>
      <c r="P586" s="224"/>
      <c r="Q586" s="227"/>
      <c r="S586" s="228"/>
    </row>
    <row r="587" spans="1:19" x14ac:dyDescent="0.25">
      <c r="A587" s="4"/>
      <c r="B587" s="254"/>
      <c r="C587" s="3"/>
      <c r="D587" s="46"/>
      <c r="E587" s="75"/>
      <c r="F587" s="17"/>
      <c r="G587" s="18"/>
      <c r="H587" s="58"/>
      <c r="I587" s="46"/>
      <c r="J587" s="282"/>
      <c r="K587" s="77"/>
      <c r="L587" s="238"/>
      <c r="M587" s="78">
        <f>Kosten</f>
        <v>0</v>
      </c>
      <c r="N587" s="136"/>
      <c r="P587" s="224"/>
      <c r="Q587" s="227"/>
      <c r="S587" s="228"/>
    </row>
    <row r="588" spans="1:19" x14ac:dyDescent="0.25">
      <c r="A588" s="4"/>
      <c r="B588" s="254"/>
      <c r="C588" s="3"/>
      <c r="D588" s="46"/>
      <c r="E588" s="75"/>
      <c r="F588" s="17"/>
      <c r="G588" s="18"/>
      <c r="H588" s="58"/>
      <c r="I588" s="46"/>
      <c r="J588" s="282"/>
      <c r="K588" s="77"/>
      <c r="L588" s="238"/>
      <c r="M588" s="78">
        <f>Kosten</f>
        <v>0</v>
      </c>
      <c r="N588" s="136"/>
      <c r="P588" s="224"/>
      <c r="Q588" s="227"/>
      <c r="S588" s="228"/>
    </row>
    <row r="589" spans="1:19" x14ac:dyDescent="0.25">
      <c r="A589" s="4"/>
      <c r="B589" s="254"/>
      <c r="C589" s="3"/>
      <c r="D589" s="46"/>
      <c r="E589" s="75"/>
      <c r="F589" s="17"/>
      <c r="G589" s="18"/>
      <c r="H589" s="58"/>
      <c r="I589" s="46"/>
      <c r="J589" s="282"/>
      <c r="K589" s="77"/>
      <c r="L589" s="238"/>
      <c r="M589" s="78">
        <f>Kosten</f>
        <v>0</v>
      </c>
      <c r="N589" s="136"/>
      <c r="P589" s="224"/>
      <c r="Q589" s="227"/>
      <c r="S589" s="228"/>
    </row>
    <row r="590" spans="1:19" x14ac:dyDescent="0.25">
      <c r="A590" s="4"/>
      <c r="B590" s="254"/>
      <c r="C590" s="3"/>
      <c r="D590" s="46"/>
      <c r="E590" s="75"/>
      <c r="F590" s="17"/>
      <c r="G590" s="18"/>
      <c r="H590" s="58"/>
      <c r="I590" s="46"/>
      <c r="J590" s="282"/>
      <c r="K590" s="77"/>
      <c r="L590" s="238"/>
      <c r="M590" s="78">
        <f>Kosten</f>
        <v>0</v>
      </c>
      <c r="N590" s="136"/>
      <c r="P590" s="224"/>
      <c r="Q590" s="227"/>
      <c r="S590" s="228"/>
    </row>
    <row r="591" spans="1:19" x14ac:dyDescent="0.25">
      <c r="A591" s="4"/>
      <c r="B591" s="254"/>
      <c r="C591" s="3"/>
      <c r="D591" s="46"/>
      <c r="E591" s="75"/>
      <c r="F591" s="17"/>
      <c r="G591" s="18"/>
      <c r="H591" s="58"/>
      <c r="I591" s="46"/>
      <c r="J591" s="282"/>
      <c r="K591" s="77"/>
      <c r="L591" s="238"/>
      <c r="M591" s="78">
        <f>Kosten</f>
        <v>0</v>
      </c>
      <c r="N591" s="136"/>
      <c r="P591" s="224"/>
      <c r="Q591" s="227"/>
      <c r="S591" s="228"/>
    </row>
    <row r="592" spans="1:19" x14ac:dyDescent="0.25">
      <c r="A592" s="4"/>
      <c r="B592" s="254"/>
      <c r="C592" s="3"/>
      <c r="D592" s="46"/>
      <c r="E592" s="75"/>
      <c r="F592" s="17"/>
      <c r="G592" s="18"/>
      <c r="H592" s="58"/>
      <c r="I592" s="46"/>
      <c r="J592" s="282"/>
      <c r="K592" s="77"/>
      <c r="L592" s="238"/>
      <c r="M592" s="78">
        <f>Kosten</f>
        <v>0</v>
      </c>
      <c r="N592" s="136"/>
      <c r="P592" s="224"/>
      <c r="Q592" s="227"/>
      <c r="S592" s="228"/>
    </row>
    <row r="593" spans="1:19" x14ac:dyDescent="0.25">
      <c r="A593" s="4"/>
      <c r="B593" s="254"/>
      <c r="C593" s="3"/>
      <c r="D593" s="46"/>
      <c r="E593" s="75"/>
      <c r="F593" s="17"/>
      <c r="G593" s="18"/>
      <c r="H593" s="58"/>
      <c r="I593" s="46"/>
      <c r="J593" s="282"/>
      <c r="K593" s="77"/>
      <c r="L593" s="238"/>
      <c r="M593" s="78">
        <f>Kosten</f>
        <v>0</v>
      </c>
      <c r="N593" s="136"/>
      <c r="P593" s="224"/>
      <c r="Q593" s="227"/>
      <c r="S593" s="228"/>
    </row>
    <row r="594" spans="1:19" x14ac:dyDescent="0.25">
      <c r="A594" s="4"/>
      <c r="B594" s="254"/>
      <c r="C594" s="3"/>
      <c r="D594" s="46"/>
      <c r="E594" s="75"/>
      <c r="F594" s="17"/>
      <c r="G594" s="18"/>
      <c r="H594" s="58"/>
      <c r="I594" s="46"/>
      <c r="J594" s="282"/>
      <c r="K594" s="77"/>
      <c r="L594" s="238"/>
      <c r="M594" s="78">
        <f>Kosten</f>
        <v>0</v>
      </c>
      <c r="N594" s="136"/>
      <c r="P594" s="224"/>
      <c r="Q594" s="227"/>
      <c r="S594" s="228"/>
    </row>
    <row r="595" spans="1:19" x14ac:dyDescent="0.25">
      <c r="A595" s="4"/>
      <c r="B595" s="254"/>
      <c r="C595" s="3"/>
      <c r="D595" s="46"/>
      <c r="E595" s="75"/>
      <c r="F595" s="17"/>
      <c r="G595" s="18"/>
      <c r="H595" s="58"/>
      <c r="I595" s="46"/>
      <c r="J595" s="282"/>
      <c r="K595" s="77"/>
      <c r="L595" s="238"/>
      <c r="M595" s="78">
        <f>Kosten</f>
        <v>0</v>
      </c>
      <c r="N595" s="136"/>
      <c r="P595" s="224"/>
      <c r="Q595" s="227"/>
      <c r="S595" s="228"/>
    </row>
    <row r="596" spans="1:19" x14ac:dyDescent="0.25">
      <c r="A596" s="4"/>
      <c r="B596" s="254"/>
      <c r="C596" s="3"/>
      <c r="D596" s="46"/>
      <c r="E596" s="75"/>
      <c r="F596" s="17"/>
      <c r="G596" s="18"/>
      <c r="H596" s="58"/>
      <c r="I596" s="46"/>
      <c r="J596" s="282"/>
      <c r="K596" s="77"/>
      <c r="L596" s="238"/>
      <c r="M596" s="78">
        <f>Kosten</f>
        <v>0</v>
      </c>
      <c r="N596" s="136"/>
      <c r="P596" s="224"/>
      <c r="Q596" s="227"/>
      <c r="S596" s="228"/>
    </row>
    <row r="597" spans="1:19" x14ac:dyDescent="0.25">
      <c r="A597" s="4"/>
      <c r="B597" s="254"/>
      <c r="C597" s="3"/>
      <c r="D597" s="46"/>
      <c r="E597" s="75"/>
      <c r="F597" s="17"/>
      <c r="G597" s="18"/>
      <c r="H597" s="58"/>
      <c r="I597" s="46"/>
      <c r="J597" s="282"/>
      <c r="K597" s="77"/>
      <c r="L597" s="238"/>
      <c r="M597" s="78">
        <f>Kosten</f>
        <v>0</v>
      </c>
      <c r="N597" s="136"/>
      <c r="P597" s="224"/>
      <c r="Q597" s="227"/>
      <c r="S597" s="228"/>
    </row>
    <row r="598" spans="1:19" x14ac:dyDescent="0.25">
      <c r="A598" s="4"/>
      <c r="B598" s="254"/>
      <c r="C598" s="3"/>
      <c r="D598" s="46"/>
      <c r="E598" s="75"/>
      <c r="F598" s="17"/>
      <c r="G598" s="18"/>
      <c r="H598" s="58"/>
      <c r="I598" s="46"/>
      <c r="J598" s="282"/>
      <c r="K598" s="77"/>
      <c r="L598" s="238"/>
      <c r="M598" s="78">
        <f>Kosten</f>
        <v>0</v>
      </c>
      <c r="N598" s="136"/>
      <c r="P598" s="224"/>
      <c r="Q598" s="227"/>
      <c r="S598" s="228"/>
    </row>
    <row r="599" spans="1:19" x14ac:dyDescent="0.25">
      <c r="A599" s="4"/>
      <c r="B599" s="254"/>
      <c r="C599" s="3"/>
      <c r="D599" s="46"/>
      <c r="E599" s="75"/>
      <c r="F599" s="17"/>
      <c r="G599" s="18"/>
      <c r="H599" s="58"/>
      <c r="I599" s="46"/>
      <c r="J599" s="282"/>
      <c r="K599" s="77"/>
      <c r="L599" s="238"/>
      <c r="M599" s="78">
        <f>Kosten</f>
        <v>0</v>
      </c>
      <c r="N599" s="136"/>
      <c r="P599" s="224"/>
      <c r="Q599" s="227"/>
      <c r="S599" s="228"/>
    </row>
    <row r="600" spans="1:19" x14ac:dyDescent="0.25">
      <c r="A600" s="4"/>
      <c r="B600" s="254"/>
      <c r="C600" s="3"/>
      <c r="D600" s="46"/>
      <c r="E600" s="75"/>
      <c r="F600" s="17"/>
      <c r="G600" s="18"/>
      <c r="H600" s="58"/>
      <c r="I600" s="46"/>
      <c r="J600" s="282"/>
      <c r="K600" s="77"/>
      <c r="L600" s="238"/>
      <c r="M600" s="78">
        <f>Kosten</f>
        <v>0</v>
      </c>
      <c r="N600" s="136"/>
      <c r="P600" s="224"/>
      <c r="Q600" s="227"/>
      <c r="S600" s="228"/>
    </row>
    <row r="601" spans="1:19" x14ac:dyDescent="0.25">
      <c r="A601" s="4"/>
      <c r="B601" s="254"/>
      <c r="C601" s="3"/>
      <c r="D601" s="46"/>
      <c r="E601" s="75"/>
      <c r="F601" s="17"/>
      <c r="G601" s="18"/>
      <c r="H601" s="58"/>
      <c r="I601" s="46"/>
      <c r="J601" s="282"/>
      <c r="K601" s="77"/>
      <c r="L601" s="238"/>
      <c r="M601" s="78">
        <f>Kosten</f>
        <v>0</v>
      </c>
      <c r="N601" s="136"/>
      <c r="P601" s="224"/>
      <c r="Q601" s="227"/>
      <c r="S601" s="228"/>
    </row>
    <row r="602" spans="1:19" x14ac:dyDescent="0.25">
      <c r="A602" s="4"/>
      <c r="B602" s="254"/>
      <c r="C602" s="3"/>
      <c r="D602" s="46"/>
      <c r="E602" s="75"/>
      <c r="F602" s="17"/>
      <c r="G602" s="18"/>
      <c r="H602" s="58"/>
      <c r="I602" s="46"/>
      <c r="J602" s="282"/>
      <c r="K602" s="77"/>
      <c r="L602" s="238"/>
      <c r="M602" s="78">
        <f>Kosten</f>
        <v>0</v>
      </c>
      <c r="N602" s="136"/>
      <c r="P602" s="224"/>
      <c r="Q602" s="227"/>
      <c r="S602" s="228"/>
    </row>
    <row r="603" spans="1:19" x14ac:dyDescent="0.25">
      <c r="A603" s="4"/>
      <c r="B603" s="254"/>
      <c r="C603" s="3"/>
      <c r="D603" s="46"/>
      <c r="E603" s="75"/>
      <c r="F603" s="17"/>
      <c r="G603" s="18"/>
      <c r="H603" s="58"/>
      <c r="I603" s="46"/>
      <c r="J603" s="282"/>
      <c r="K603" s="77"/>
      <c r="L603" s="238"/>
      <c r="M603" s="78">
        <f>Kosten</f>
        <v>0</v>
      </c>
      <c r="N603" s="136"/>
      <c r="P603" s="224"/>
      <c r="Q603" s="227"/>
      <c r="S603" s="228"/>
    </row>
    <row r="604" spans="1:19" x14ac:dyDescent="0.25">
      <c r="A604" s="4"/>
      <c r="B604" s="254"/>
      <c r="C604" s="3"/>
      <c r="D604" s="46"/>
      <c r="E604" s="75"/>
      <c r="F604" s="17"/>
      <c r="G604" s="18"/>
      <c r="H604" s="58"/>
      <c r="I604" s="46"/>
      <c r="J604" s="282"/>
      <c r="K604" s="77"/>
      <c r="L604" s="238"/>
      <c r="M604" s="78">
        <f>Kosten</f>
        <v>0</v>
      </c>
      <c r="N604" s="136"/>
      <c r="P604" s="224"/>
      <c r="Q604" s="227"/>
      <c r="S604" s="228"/>
    </row>
    <row r="605" spans="1:19" x14ac:dyDescent="0.25">
      <c r="A605" s="4"/>
      <c r="B605" s="254"/>
      <c r="C605" s="3"/>
      <c r="D605" s="46"/>
      <c r="E605" s="75"/>
      <c r="F605" s="17"/>
      <c r="G605" s="18"/>
      <c r="H605" s="58"/>
      <c r="I605" s="46"/>
      <c r="J605" s="282"/>
      <c r="K605" s="77"/>
      <c r="L605" s="238"/>
      <c r="M605" s="78">
        <f>Kosten</f>
        <v>0</v>
      </c>
      <c r="N605" s="136"/>
      <c r="P605" s="224"/>
      <c r="Q605" s="227"/>
      <c r="S605" s="228"/>
    </row>
    <row r="606" spans="1:19" x14ac:dyDescent="0.25">
      <c r="A606" s="4"/>
      <c r="B606" s="254"/>
      <c r="C606" s="3"/>
      <c r="D606" s="46"/>
      <c r="E606" s="75"/>
      <c r="F606" s="17"/>
      <c r="G606" s="18"/>
      <c r="H606" s="58"/>
      <c r="I606" s="46"/>
      <c r="J606" s="282"/>
      <c r="K606" s="77"/>
      <c r="L606" s="238"/>
      <c r="M606" s="78">
        <f>Kosten</f>
        <v>0</v>
      </c>
      <c r="N606" s="136"/>
      <c r="P606" s="224"/>
      <c r="Q606" s="227"/>
      <c r="S606" s="228"/>
    </row>
    <row r="607" spans="1:19" x14ac:dyDescent="0.25">
      <c r="A607" s="4"/>
      <c r="B607" s="254"/>
      <c r="C607" s="3"/>
      <c r="D607" s="46"/>
      <c r="E607" s="75"/>
      <c r="F607" s="17"/>
      <c r="G607" s="18"/>
      <c r="H607" s="58"/>
      <c r="I607" s="46"/>
      <c r="J607" s="282"/>
      <c r="K607" s="77"/>
      <c r="L607" s="238"/>
      <c r="M607" s="78">
        <f>Kosten</f>
        <v>0</v>
      </c>
      <c r="N607" s="136"/>
      <c r="P607" s="224"/>
      <c r="Q607" s="227"/>
      <c r="S607" s="228"/>
    </row>
    <row r="608" spans="1:19" x14ac:dyDescent="0.25">
      <c r="A608" s="4"/>
      <c r="B608" s="254"/>
      <c r="C608" s="3"/>
      <c r="D608" s="46"/>
      <c r="E608" s="75"/>
      <c r="F608" s="17"/>
      <c r="G608" s="18"/>
      <c r="H608" s="58"/>
      <c r="I608" s="46"/>
      <c r="J608" s="282"/>
      <c r="K608" s="77"/>
      <c r="L608" s="238"/>
      <c r="M608" s="78">
        <f>Kosten</f>
        <v>0</v>
      </c>
      <c r="N608" s="136"/>
      <c r="P608" s="224"/>
      <c r="Q608" s="227"/>
      <c r="S608" s="228"/>
    </row>
    <row r="609" spans="1:19" x14ac:dyDescent="0.25">
      <c r="A609" s="4"/>
      <c r="B609" s="254"/>
      <c r="C609" s="3"/>
      <c r="D609" s="46"/>
      <c r="E609" s="75"/>
      <c r="F609" s="17"/>
      <c r="G609" s="18"/>
      <c r="H609" s="58"/>
      <c r="I609" s="46"/>
      <c r="J609" s="282"/>
      <c r="K609" s="77"/>
      <c r="L609" s="238"/>
      <c r="M609" s="78">
        <f>Kosten</f>
        <v>0</v>
      </c>
      <c r="N609" s="136"/>
      <c r="P609" s="224"/>
      <c r="Q609" s="227"/>
      <c r="S609" s="228"/>
    </row>
    <row r="610" spans="1:19" x14ac:dyDescent="0.25">
      <c r="A610" s="4"/>
      <c r="B610" s="254"/>
      <c r="C610" s="3"/>
      <c r="D610" s="46"/>
      <c r="E610" s="75"/>
      <c r="F610" s="17"/>
      <c r="G610" s="18"/>
      <c r="H610" s="58"/>
      <c r="I610" s="46"/>
      <c r="J610" s="282"/>
      <c r="K610" s="77"/>
      <c r="L610" s="238"/>
      <c r="M610" s="78">
        <f>Kosten</f>
        <v>0</v>
      </c>
      <c r="N610" s="136"/>
      <c r="P610" s="224"/>
      <c r="Q610" s="227"/>
      <c r="S610" s="228"/>
    </row>
    <row r="611" spans="1:19" x14ac:dyDescent="0.25">
      <c r="A611" s="4"/>
      <c r="B611" s="254"/>
      <c r="C611" s="3"/>
      <c r="D611" s="46"/>
      <c r="E611" s="75"/>
      <c r="F611" s="17"/>
      <c r="G611" s="18"/>
      <c r="H611" s="58"/>
      <c r="I611" s="46"/>
      <c r="J611" s="282"/>
      <c r="K611" s="77"/>
      <c r="L611" s="238"/>
      <c r="M611" s="78">
        <f>Kosten</f>
        <v>0</v>
      </c>
      <c r="N611" s="136"/>
      <c r="P611" s="224"/>
      <c r="Q611" s="227"/>
      <c r="S611" s="228"/>
    </row>
    <row r="612" spans="1:19" x14ac:dyDescent="0.25">
      <c r="A612" s="4"/>
      <c r="B612" s="254"/>
      <c r="C612" s="3"/>
      <c r="D612" s="46"/>
      <c r="E612" s="75"/>
      <c r="F612" s="17"/>
      <c r="G612" s="18"/>
      <c r="H612" s="58"/>
      <c r="I612" s="46"/>
      <c r="J612" s="282"/>
      <c r="K612" s="77"/>
      <c r="L612" s="238"/>
      <c r="M612" s="78">
        <f>Kosten</f>
        <v>0</v>
      </c>
      <c r="N612" s="136"/>
      <c r="P612" s="224"/>
      <c r="Q612" s="227"/>
      <c r="S612" s="228"/>
    </row>
    <row r="613" spans="1:19" x14ac:dyDescent="0.25">
      <c r="A613" s="4"/>
      <c r="B613" s="254"/>
      <c r="C613" s="3"/>
      <c r="D613" s="46"/>
      <c r="E613" s="75"/>
      <c r="F613" s="17"/>
      <c r="G613" s="18"/>
      <c r="H613" s="58"/>
      <c r="I613" s="46"/>
      <c r="J613" s="282"/>
      <c r="K613" s="77"/>
      <c r="L613" s="238"/>
      <c r="M613" s="78">
        <f>Kosten</f>
        <v>0</v>
      </c>
      <c r="N613" s="136"/>
      <c r="P613" s="224"/>
      <c r="Q613" s="227"/>
      <c r="S613" s="228"/>
    </row>
    <row r="614" spans="1:19" x14ac:dyDescent="0.25">
      <c r="A614" s="4"/>
      <c r="B614" s="254"/>
      <c r="C614" s="3"/>
      <c r="D614" s="46"/>
      <c r="E614" s="75"/>
      <c r="F614" s="17"/>
      <c r="G614" s="18"/>
      <c r="H614" s="58"/>
      <c r="I614" s="46"/>
      <c r="J614" s="282"/>
      <c r="K614" s="77"/>
      <c r="L614" s="238"/>
      <c r="M614" s="78">
        <f>Kosten</f>
        <v>0</v>
      </c>
      <c r="N614" s="136"/>
      <c r="P614" s="224"/>
      <c r="Q614" s="227"/>
      <c r="S614" s="228"/>
    </row>
    <row r="615" spans="1:19" x14ac:dyDescent="0.25">
      <c r="A615" s="4"/>
      <c r="B615" s="254"/>
      <c r="C615" s="3"/>
      <c r="D615" s="46"/>
      <c r="E615" s="75"/>
      <c r="F615" s="17"/>
      <c r="G615" s="18"/>
      <c r="H615" s="58"/>
      <c r="I615" s="46"/>
      <c r="J615" s="282"/>
      <c r="K615" s="77"/>
      <c r="L615" s="238"/>
      <c r="M615" s="78">
        <f>Kosten</f>
        <v>0</v>
      </c>
      <c r="N615" s="136"/>
      <c r="P615" s="224"/>
      <c r="Q615" s="227"/>
      <c r="S615" s="228"/>
    </row>
    <row r="616" spans="1:19" x14ac:dyDescent="0.25">
      <c r="A616" s="4"/>
      <c r="B616" s="254"/>
      <c r="C616" s="3"/>
      <c r="D616" s="46"/>
      <c r="E616" s="75"/>
      <c r="F616" s="17"/>
      <c r="G616" s="18"/>
      <c r="H616" s="58"/>
      <c r="I616" s="46"/>
      <c r="J616" s="282"/>
      <c r="K616" s="77"/>
      <c r="L616" s="238"/>
      <c r="M616" s="78">
        <f>Kosten</f>
        <v>0</v>
      </c>
      <c r="N616" s="136"/>
      <c r="P616" s="224"/>
      <c r="Q616" s="227"/>
      <c r="S616" s="228"/>
    </row>
    <row r="617" spans="1:19" x14ac:dyDescent="0.25">
      <c r="A617" s="4"/>
      <c r="B617" s="254"/>
      <c r="C617" s="3"/>
      <c r="D617" s="46"/>
      <c r="E617" s="75"/>
      <c r="F617" s="17"/>
      <c r="G617" s="18"/>
      <c r="H617" s="58"/>
      <c r="I617" s="46"/>
      <c r="J617" s="282"/>
      <c r="K617" s="77"/>
      <c r="L617" s="238"/>
      <c r="M617" s="78">
        <f>Kosten</f>
        <v>0</v>
      </c>
      <c r="N617" s="136"/>
      <c r="P617" s="224"/>
      <c r="Q617" s="227"/>
      <c r="S617" s="228"/>
    </row>
    <row r="618" spans="1:19" x14ac:dyDescent="0.25">
      <c r="A618" s="4"/>
      <c r="B618" s="254"/>
      <c r="C618" s="3"/>
      <c r="D618" s="46"/>
      <c r="E618" s="75"/>
      <c r="F618" s="17"/>
      <c r="G618" s="18"/>
      <c r="H618" s="58"/>
      <c r="I618" s="46"/>
      <c r="J618" s="282"/>
      <c r="K618" s="77"/>
      <c r="L618" s="238"/>
      <c r="M618" s="78">
        <f>Kosten</f>
        <v>0</v>
      </c>
      <c r="N618" s="136"/>
      <c r="P618" s="224"/>
      <c r="Q618" s="227"/>
      <c r="S618" s="228"/>
    </row>
    <row r="619" spans="1:19" x14ac:dyDescent="0.25">
      <c r="A619" s="4"/>
      <c r="B619" s="254"/>
      <c r="C619" s="3"/>
      <c r="D619" s="46"/>
      <c r="E619" s="75"/>
      <c r="F619" s="17"/>
      <c r="G619" s="18"/>
      <c r="H619" s="58"/>
      <c r="I619" s="46"/>
      <c r="J619" s="282"/>
      <c r="K619" s="77"/>
      <c r="L619" s="238"/>
      <c r="M619" s="78">
        <f>Kosten</f>
        <v>0</v>
      </c>
      <c r="N619" s="136"/>
      <c r="P619" s="224"/>
      <c r="Q619" s="227"/>
      <c r="S619" s="228"/>
    </row>
    <row r="620" spans="1:19" x14ac:dyDescent="0.25">
      <c r="A620" s="4"/>
      <c r="B620" s="254"/>
      <c r="C620" s="3"/>
      <c r="D620" s="46"/>
      <c r="E620" s="75"/>
      <c r="F620" s="17"/>
      <c r="G620" s="18"/>
      <c r="H620" s="58"/>
      <c r="I620" s="46"/>
      <c r="J620" s="282"/>
      <c r="K620" s="77"/>
      <c r="L620" s="238"/>
      <c r="M620" s="78">
        <f>Kosten</f>
        <v>0</v>
      </c>
      <c r="N620" s="136"/>
      <c r="P620" s="224"/>
      <c r="Q620" s="227"/>
      <c r="S620" s="228"/>
    </row>
    <row r="621" spans="1:19" x14ac:dyDescent="0.25">
      <c r="A621" s="4"/>
      <c r="B621" s="254"/>
      <c r="C621" s="3"/>
      <c r="D621" s="46"/>
      <c r="E621" s="75"/>
      <c r="F621" s="17"/>
      <c r="G621" s="18"/>
      <c r="H621" s="58"/>
      <c r="I621" s="46"/>
      <c r="J621" s="282"/>
      <c r="K621" s="77"/>
      <c r="L621" s="238"/>
      <c r="M621" s="78">
        <f>Kosten</f>
        <v>0</v>
      </c>
      <c r="N621" s="136"/>
      <c r="P621" s="224"/>
      <c r="Q621" s="227"/>
      <c r="S621" s="228"/>
    </row>
    <row r="622" spans="1:19" x14ac:dyDescent="0.25">
      <c r="A622" s="4"/>
      <c r="B622" s="254"/>
      <c r="C622" s="3"/>
      <c r="D622" s="46"/>
      <c r="E622" s="75"/>
      <c r="F622" s="17"/>
      <c r="G622" s="18"/>
      <c r="H622" s="58"/>
      <c r="I622" s="46"/>
      <c r="J622" s="282"/>
      <c r="K622" s="77"/>
      <c r="L622" s="238"/>
      <c r="M622" s="78">
        <f>Kosten</f>
        <v>0</v>
      </c>
      <c r="N622" s="136"/>
      <c r="P622" s="224"/>
      <c r="Q622" s="227"/>
      <c r="S622" s="228"/>
    </row>
    <row r="623" spans="1:19" x14ac:dyDescent="0.25">
      <c r="A623" s="4"/>
      <c r="B623" s="254"/>
      <c r="C623" s="3"/>
      <c r="D623" s="46"/>
      <c r="E623" s="75"/>
      <c r="F623" s="17"/>
      <c r="G623" s="18"/>
      <c r="H623" s="58"/>
      <c r="I623" s="46"/>
      <c r="J623" s="282"/>
      <c r="K623" s="77"/>
      <c r="L623" s="238"/>
      <c r="M623" s="78">
        <f>Kosten</f>
        <v>0</v>
      </c>
      <c r="N623" s="136"/>
      <c r="P623" s="224"/>
      <c r="Q623" s="227"/>
      <c r="S623" s="228"/>
    </row>
    <row r="624" spans="1:19" x14ac:dyDescent="0.25">
      <c r="A624" s="4"/>
      <c r="B624" s="254"/>
      <c r="C624" s="3"/>
      <c r="D624" s="46"/>
      <c r="E624" s="75"/>
      <c r="F624" s="17"/>
      <c r="G624" s="18"/>
      <c r="H624" s="58"/>
      <c r="I624" s="46"/>
      <c r="J624" s="282"/>
      <c r="K624" s="77"/>
      <c r="L624" s="238"/>
      <c r="M624" s="78">
        <f>Kosten</f>
        <v>0</v>
      </c>
      <c r="N624" s="136"/>
      <c r="P624" s="224"/>
      <c r="Q624" s="227"/>
      <c r="S624" s="228"/>
    </row>
    <row r="625" spans="1:19" x14ac:dyDescent="0.25">
      <c r="A625" s="4"/>
      <c r="B625" s="254"/>
      <c r="C625" s="3"/>
      <c r="D625" s="46"/>
      <c r="E625" s="75"/>
      <c r="F625" s="17"/>
      <c r="G625" s="18"/>
      <c r="H625" s="58"/>
      <c r="I625" s="46"/>
      <c r="J625" s="282"/>
      <c r="K625" s="77"/>
      <c r="L625" s="238"/>
      <c r="M625" s="78">
        <f>Kosten</f>
        <v>0</v>
      </c>
      <c r="N625" s="136"/>
      <c r="P625" s="224"/>
      <c r="Q625" s="227"/>
      <c r="S625" s="228"/>
    </row>
    <row r="626" spans="1:19" x14ac:dyDescent="0.25">
      <c r="A626" s="4"/>
      <c r="B626" s="254"/>
      <c r="C626" s="3"/>
      <c r="D626" s="46"/>
      <c r="E626" s="75"/>
      <c r="F626" s="17"/>
      <c r="G626" s="18"/>
      <c r="H626" s="58"/>
      <c r="I626" s="46"/>
      <c r="J626" s="282"/>
      <c r="K626" s="77"/>
      <c r="L626" s="238"/>
      <c r="M626" s="78">
        <f>Kosten</f>
        <v>0</v>
      </c>
      <c r="N626" s="136"/>
      <c r="P626" s="224"/>
      <c r="Q626" s="227"/>
      <c r="S626" s="228"/>
    </row>
    <row r="627" spans="1:19" x14ac:dyDescent="0.25">
      <c r="A627" s="4"/>
      <c r="B627" s="254"/>
      <c r="C627" s="3"/>
      <c r="D627" s="46"/>
      <c r="E627" s="75"/>
      <c r="F627" s="17"/>
      <c r="G627" s="18"/>
      <c r="H627" s="58"/>
      <c r="I627" s="46"/>
      <c r="J627" s="282"/>
      <c r="K627" s="77"/>
      <c r="L627" s="238"/>
      <c r="M627" s="78">
        <f>Kosten</f>
        <v>0</v>
      </c>
      <c r="N627" s="136"/>
      <c r="P627" s="224"/>
      <c r="Q627" s="227"/>
      <c r="S627" s="228"/>
    </row>
    <row r="628" spans="1:19" x14ac:dyDescent="0.25">
      <c r="A628" s="4"/>
      <c r="B628" s="254"/>
      <c r="C628" s="3"/>
      <c r="D628" s="46"/>
      <c r="E628" s="75"/>
      <c r="F628" s="17"/>
      <c r="G628" s="18"/>
      <c r="H628" s="58"/>
      <c r="I628" s="46"/>
      <c r="J628" s="282"/>
      <c r="K628" s="77"/>
      <c r="L628" s="238"/>
      <c r="M628" s="78">
        <f>Kosten</f>
        <v>0</v>
      </c>
      <c r="N628" s="136"/>
      <c r="P628" s="224"/>
      <c r="Q628" s="227"/>
      <c r="S628" s="228"/>
    </row>
    <row r="629" spans="1:19" x14ac:dyDescent="0.25">
      <c r="A629" s="4"/>
      <c r="B629" s="254"/>
      <c r="C629" s="3"/>
      <c r="D629" s="46"/>
      <c r="E629" s="75"/>
      <c r="F629" s="17"/>
      <c r="G629" s="18"/>
      <c r="H629" s="58"/>
      <c r="I629" s="46"/>
      <c r="J629" s="282"/>
      <c r="K629" s="77"/>
      <c r="L629" s="238"/>
      <c r="M629" s="78">
        <f>Kosten</f>
        <v>0</v>
      </c>
      <c r="N629" s="136"/>
      <c r="P629" s="224"/>
      <c r="Q629" s="227"/>
      <c r="S629" s="228"/>
    </row>
    <row r="630" spans="1:19" x14ac:dyDescent="0.25">
      <c r="A630" s="4"/>
      <c r="B630" s="254"/>
      <c r="C630" s="3"/>
      <c r="D630" s="46"/>
      <c r="E630" s="75"/>
      <c r="F630" s="17"/>
      <c r="G630" s="18"/>
      <c r="H630" s="58"/>
      <c r="I630" s="46"/>
      <c r="J630" s="282"/>
      <c r="K630" s="77"/>
      <c r="L630" s="238"/>
      <c r="M630" s="78">
        <f>Kosten</f>
        <v>0</v>
      </c>
      <c r="N630" s="136"/>
      <c r="P630" s="224"/>
      <c r="Q630" s="227"/>
      <c r="S630" s="228"/>
    </row>
    <row r="631" spans="1:19" x14ac:dyDescent="0.25">
      <c r="A631" s="4"/>
      <c r="B631" s="254"/>
      <c r="C631" s="3"/>
      <c r="D631" s="46"/>
      <c r="E631" s="75"/>
      <c r="F631" s="17"/>
      <c r="G631" s="18"/>
      <c r="H631" s="58"/>
      <c r="I631" s="46"/>
      <c r="J631" s="282"/>
      <c r="K631" s="77"/>
      <c r="L631" s="238"/>
      <c r="M631" s="78">
        <f>Kosten</f>
        <v>0</v>
      </c>
      <c r="N631" s="136"/>
      <c r="P631" s="224"/>
      <c r="Q631" s="227"/>
      <c r="S631" s="228"/>
    </row>
    <row r="632" spans="1:19" x14ac:dyDescent="0.25">
      <c r="A632" s="4"/>
      <c r="B632" s="254"/>
      <c r="C632" s="3"/>
      <c r="D632" s="46"/>
      <c r="E632" s="75"/>
      <c r="F632" s="17"/>
      <c r="G632" s="18"/>
      <c r="H632" s="58"/>
      <c r="I632" s="46"/>
      <c r="J632" s="282"/>
      <c r="K632" s="77"/>
      <c r="L632" s="238"/>
      <c r="M632" s="78">
        <f>Kosten</f>
        <v>0</v>
      </c>
      <c r="N632" s="136"/>
      <c r="P632" s="224"/>
      <c r="Q632" s="227"/>
      <c r="S632" s="228"/>
    </row>
    <row r="633" spans="1:19" x14ac:dyDescent="0.25">
      <c r="A633" s="4"/>
      <c r="B633" s="254"/>
      <c r="C633" s="3"/>
      <c r="D633" s="46"/>
      <c r="E633" s="75"/>
      <c r="F633" s="17"/>
      <c r="G633" s="18"/>
      <c r="H633" s="58"/>
      <c r="I633" s="46"/>
      <c r="J633" s="282"/>
      <c r="K633" s="77"/>
      <c r="L633" s="238"/>
      <c r="M633" s="78">
        <f>Kosten</f>
        <v>0</v>
      </c>
      <c r="N633" s="136"/>
      <c r="P633" s="224"/>
      <c r="Q633" s="227"/>
      <c r="S633" s="228"/>
    </row>
    <row r="634" spans="1:19" x14ac:dyDescent="0.25">
      <c r="A634" s="4"/>
      <c r="B634" s="254"/>
      <c r="C634" s="3"/>
      <c r="D634" s="46"/>
      <c r="E634" s="75"/>
      <c r="F634" s="17"/>
      <c r="G634" s="18"/>
      <c r="H634" s="58"/>
      <c r="I634" s="46"/>
      <c r="J634" s="282"/>
      <c r="K634" s="77"/>
      <c r="L634" s="238"/>
      <c r="M634" s="78">
        <f>Kosten</f>
        <v>0</v>
      </c>
      <c r="N634" s="136"/>
      <c r="P634" s="224"/>
      <c r="Q634" s="227"/>
      <c r="S634" s="228"/>
    </row>
    <row r="635" spans="1:19" x14ac:dyDescent="0.25">
      <c r="A635" s="4"/>
      <c r="B635" s="254"/>
      <c r="C635" s="3"/>
      <c r="D635" s="46"/>
      <c r="E635" s="75"/>
      <c r="F635" s="17"/>
      <c r="G635" s="18"/>
      <c r="H635" s="58"/>
      <c r="I635" s="46"/>
      <c r="J635" s="282"/>
      <c r="K635" s="77"/>
      <c r="L635" s="238"/>
      <c r="M635" s="78">
        <f>Kosten</f>
        <v>0</v>
      </c>
      <c r="N635" s="136"/>
      <c r="P635" s="224"/>
      <c r="Q635" s="227"/>
      <c r="S635" s="228"/>
    </row>
    <row r="636" spans="1:19" x14ac:dyDescent="0.25">
      <c r="A636" s="4"/>
      <c r="B636" s="254"/>
      <c r="C636" s="3"/>
      <c r="D636" s="46"/>
      <c r="E636" s="75"/>
      <c r="F636" s="17"/>
      <c r="G636" s="18"/>
      <c r="H636" s="58"/>
      <c r="I636" s="46"/>
      <c r="J636" s="282"/>
      <c r="K636" s="77"/>
      <c r="L636" s="238"/>
      <c r="M636" s="78">
        <f>Kosten</f>
        <v>0</v>
      </c>
      <c r="N636" s="136"/>
      <c r="P636" s="224"/>
      <c r="Q636" s="227"/>
      <c r="S636" s="228"/>
    </row>
    <row r="637" spans="1:19" x14ac:dyDescent="0.25">
      <c r="A637" s="4"/>
      <c r="B637" s="254"/>
      <c r="C637" s="3"/>
      <c r="D637" s="46"/>
      <c r="E637" s="75"/>
      <c r="F637" s="17"/>
      <c r="G637" s="18"/>
      <c r="H637" s="58"/>
      <c r="I637" s="46"/>
      <c r="J637" s="282"/>
      <c r="K637" s="77"/>
      <c r="L637" s="238"/>
      <c r="M637" s="78">
        <f>Kosten</f>
        <v>0</v>
      </c>
      <c r="N637" s="136"/>
      <c r="P637" s="224"/>
      <c r="Q637" s="227"/>
      <c r="S637" s="228"/>
    </row>
    <row r="638" spans="1:19" x14ac:dyDescent="0.25">
      <c r="A638" s="4"/>
      <c r="B638" s="254"/>
      <c r="C638" s="3"/>
      <c r="D638" s="46"/>
      <c r="E638" s="75"/>
      <c r="F638" s="17"/>
      <c r="G638" s="18"/>
      <c r="H638" s="58"/>
      <c r="I638" s="46"/>
      <c r="J638" s="282"/>
      <c r="K638" s="77"/>
      <c r="L638" s="238"/>
      <c r="M638" s="78">
        <f>Kosten</f>
        <v>0</v>
      </c>
      <c r="N638" s="136"/>
      <c r="P638" s="224"/>
      <c r="Q638" s="227"/>
      <c r="S638" s="228"/>
    </row>
    <row r="639" spans="1:19" x14ac:dyDescent="0.25">
      <c r="A639" s="4"/>
      <c r="B639" s="254"/>
      <c r="C639" s="3"/>
      <c r="D639" s="46"/>
      <c r="E639" s="75"/>
      <c r="F639" s="17"/>
      <c r="G639" s="18"/>
      <c r="H639" s="58"/>
      <c r="I639" s="46"/>
      <c r="J639" s="282"/>
      <c r="K639" s="77"/>
      <c r="L639" s="238"/>
      <c r="M639" s="78">
        <f>Kosten</f>
        <v>0</v>
      </c>
      <c r="N639" s="136"/>
      <c r="P639" s="224"/>
      <c r="Q639" s="227"/>
      <c r="S639" s="228"/>
    </row>
    <row r="640" spans="1:19" x14ac:dyDescent="0.25">
      <c r="A640" s="4"/>
      <c r="B640" s="254"/>
      <c r="C640" s="3"/>
      <c r="D640" s="46"/>
      <c r="E640" s="75"/>
      <c r="F640" s="17"/>
      <c r="G640" s="18"/>
      <c r="H640" s="58"/>
      <c r="I640" s="46"/>
      <c r="J640" s="282"/>
      <c r="K640" s="77"/>
      <c r="L640" s="238"/>
      <c r="M640" s="78">
        <f>Kosten</f>
        <v>0</v>
      </c>
      <c r="N640" s="136"/>
      <c r="P640" s="224"/>
      <c r="Q640" s="227"/>
      <c r="S640" s="228"/>
    </row>
    <row r="641" spans="1:19" x14ac:dyDescent="0.25">
      <c r="A641" s="4"/>
      <c r="B641" s="254"/>
      <c r="C641" s="3"/>
      <c r="D641" s="46"/>
      <c r="E641" s="75"/>
      <c r="F641" s="17"/>
      <c r="G641" s="18"/>
      <c r="H641" s="58"/>
      <c r="I641" s="46"/>
      <c r="J641" s="282"/>
      <c r="K641" s="77"/>
      <c r="L641" s="238"/>
      <c r="M641" s="78">
        <f>Kosten</f>
        <v>0</v>
      </c>
      <c r="N641" s="136"/>
      <c r="P641" s="224"/>
      <c r="Q641" s="227"/>
      <c r="S641" s="228"/>
    </row>
    <row r="642" spans="1:19" x14ac:dyDescent="0.25">
      <c r="A642" s="4"/>
      <c r="B642" s="254"/>
      <c r="C642" s="3"/>
      <c r="D642" s="46"/>
      <c r="E642" s="75"/>
      <c r="F642" s="17"/>
      <c r="G642" s="18"/>
      <c r="H642" s="58"/>
      <c r="I642" s="46"/>
      <c r="J642" s="282"/>
      <c r="K642" s="77"/>
      <c r="L642" s="238"/>
      <c r="M642" s="78">
        <f>Kosten</f>
        <v>0</v>
      </c>
      <c r="N642" s="136"/>
      <c r="P642" s="224"/>
      <c r="Q642" s="227"/>
      <c r="S642" s="228"/>
    </row>
    <row r="643" spans="1:19" x14ac:dyDescent="0.25">
      <c r="A643" s="4"/>
      <c r="B643" s="254"/>
      <c r="C643" s="3"/>
      <c r="D643" s="46"/>
      <c r="E643" s="75"/>
      <c r="F643" s="17"/>
      <c r="G643" s="18"/>
      <c r="H643" s="58"/>
      <c r="I643" s="46"/>
      <c r="J643" s="282"/>
      <c r="K643" s="77"/>
      <c r="L643" s="238"/>
      <c r="M643" s="78">
        <f>Kosten</f>
        <v>0</v>
      </c>
      <c r="N643" s="136"/>
      <c r="P643" s="224"/>
      <c r="Q643" s="227"/>
      <c r="S643" s="228"/>
    </row>
    <row r="644" spans="1:19" x14ac:dyDescent="0.25">
      <c r="A644" s="4"/>
      <c r="B644" s="254"/>
      <c r="C644" s="3"/>
      <c r="D644" s="46"/>
      <c r="E644" s="75"/>
      <c r="F644" s="17"/>
      <c r="G644" s="18"/>
      <c r="H644" s="58"/>
      <c r="I644" s="46"/>
      <c r="J644" s="282"/>
      <c r="K644" s="77"/>
      <c r="L644" s="238"/>
      <c r="M644" s="78">
        <f>Kosten</f>
        <v>0</v>
      </c>
      <c r="N644" s="136"/>
      <c r="P644" s="224"/>
      <c r="Q644" s="227"/>
      <c r="S644" s="228"/>
    </row>
    <row r="645" spans="1:19" x14ac:dyDescent="0.25">
      <c r="A645" s="4"/>
      <c r="B645" s="254"/>
      <c r="C645" s="3"/>
      <c r="D645" s="46"/>
      <c r="E645" s="75"/>
      <c r="F645" s="17"/>
      <c r="G645" s="18"/>
      <c r="H645" s="58"/>
      <c r="I645" s="46"/>
      <c r="J645" s="282"/>
      <c r="K645" s="77"/>
      <c r="L645" s="238"/>
      <c r="M645" s="78">
        <f>Kosten</f>
        <v>0</v>
      </c>
      <c r="N645" s="136"/>
      <c r="P645" s="224"/>
      <c r="Q645" s="227"/>
      <c r="S645" s="228"/>
    </row>
    <row r="646" spans="1:19" x14ac:dyDescent="0.25">
      <c r="A646" s="4"/>
      <c r="B646" s="254"/>
      <c r="C646" s="3"/>
      <c r="D646" s="46"/>
      <c r="E646" s="75"/>
      <c r="F646" s="17"/>
      <c r="G646" s="18"/>
      <c r="H646" s="58"/>
      <c r="I646" s="46"/>
      <c r="J646" s="282"/>
      <c r="K646" s="77"/>
      <c r="L646" s="238"/>
      <c r="M646" s="78">
        <f>Kosten</f>
        <v>0</v>
      </c>
      <c r="N646" s="136"/>
      <c r="P646" s="224"/>
      <c r="Q646" s="227"/>
      <c r="S646" s="228"/>
    </row>
    <row r="647" spans="1:19" x14ac:dyDescent="0.25">
      <c r="A647" s="4"/>
      <c r="B647" s="254"/>
      <c r="C647" s="3"/>
      <c r="D647" s="46"/>
      <c r="E647" s="75"/>
      <c r="F647" s="17"/>
      <c r="G647" s="18"/>
      <c r="H647" s="58"/>
      <c r="I647" s="46"/>
      <c r="J647" s="282"/>
      <c r="K647" s="77"/>
      <c r="L647" s="238"/>
      <c r="M647" s="78">
        <f>Kosten</f>
        <v>0</v>
      </c>
      <c r="N647" s="136"/>
      <c r="P647" s="224"/>
      <c r="Q647" s="227"/>
      <c r="S647" s="228"/>
    </row>
    <row r="648" spans="1:19" x14ac:dyDescent="0.25">
      <c r="A648" s="4"/>
      <c r="B648" s="254"/>
      <c r="C648" s="3"/>
      <c r="D648" s="46"/>
      <c r="E648" s="75"/>
      <c r="F648" s="17"/>
      <c r="G648" s="18"/>
      <c r="H648" s="58"/>
      <c r="I648" s="46"/>
      <c r="J648" s="282"/>
      <c r="K648" s="77"/>
      <c r="L648" s="238"/>
      <c r="M648" s="78">
        <f>Kosten</f>
        <v>0</v>
      </c>
      <c r="N648" s="136"/>
      <c r="P648" s="224"/>
      <c r="Q648" s="227"/>
      <c r="S648" s="228"/>
    </row>
    <row r="649" spans="1:19" x14ac:dyDescent="0.25">
      <c r="A649" s="4"/>
      <c r="B649" s="254"/>
      <c r="C649" s="3"/>
      <c r="D649" s="46"/>
      <c r="E649" s="75"/>
      <c r="F649" s="17"/>
      <c r="G649" s="18"/>
      <c r="H649" s="58"/>
      <c r="I649" s="46"/>
      <c r="J649" s="282"/>
      <c r="K649" s="77"/>
      <c r="L649" s="238"/>
      <c r="M649" s="78">
        <f>Kosten</f>
        <v>0</v>
      </c>
      <c r="N649" s="136"/>
      <c r="P649" s="224"/>
      <c r="Q649" s="227"/>
      <c r="S649" s="228"/>
    </row>
    <row r="650" spans="1:19" x14ac:dyDescent="0.25">
      <c r="A650" s="4"/>
      <c r="B650" s="254"/>
      <c r="C650" s="3"/>
      <c r="D650" s="46"/>
      <c r="E650" s="75"/>
      <c r="F650" s="17"/>
      <c r="G650" s="18"/>
      <c r="H650" s="58"/>
      <c r="I650" s="46"/>
      <c r="J650" s="282"/>
      <c r="K650" s="77"/>
      <c r="L650" s="238"/>
      <c r="M650" s="78">
        <f>Kosten</f>
        <v>0</v>
      </c>
      <c r="N650" s="136"/>
      <c r="P650" s="224"/>
      <c r="Q650" s="227"/>
      <c r="S650" s="228"/>
    </row>
    <row r="651" spans="1:19" x14ac:dyDescent="0.25">
      <c r="A651" s="4"/>
      <c r="B651" s="254"/>
      <c r="C651" s="3"/>
      <c r="D651" s="46"/>
      <c r="E651" s="75"/>
      <c r="F651" s="17"/>
      <c r="G651" s="18"/>
      <c r="H651" s="58"/>
      <c r="I651" s="46"/>
      <c r="J651" s="282"/>
      <c r="K651" s="77"/>
      <c r="L651" s="238"/>
      <c r="M651" s="78">
        <f>Kosten</f>
        <v>0</v>
      </c>
      <c r="N651" s="136"/>
      <c r="P651" s="224"/>
      <c r="Q651" s="227"/>
      <c r="S651" s="228"/>
    </row>
    <row r="652" spans="1:19" x14ac:dyDescent="0.25">
      <c r="A652" s="4"/>
      <c r="B652" s="254"/>
      <c r="C652" s="3"/>
      <c r="D652" s="46"/>
      <c r="E652" s="75"/>
      <c r="F652" s="17"/>
      <c r="G652" s="18"/>
      <c r="H652" s="58"/>
      <c r="I652" s="46"/>
      <c r="J652" s="282"/>
      <c r="K652" s="77"/>
      <c r="L652" s="238"/>
      <c r="M652" s="78">
        <f>Kosten</f>
        <v>0</v>
      </c>
      <c r="N652" s="136"/>
      <c r="P652" s="224"/>
      <c r="Q652" s="227"/>
      <c r="S652" s="228"/>
    </row>
    <row r="653" spans="1:19" x14ac:dyDescent="0.25">
      <c r="A653" s="4"/>
      <c r="B653" s="254"/>
      <c r="C653" s="3"/>
      <c r="D653" s="46"/>
      <c r="E653" s="75"/>
      <c r="F653" s="17"/>
      <c r="G653" s="18"/>
      <c r="H653" s="58"/>
      <c r="I653" s="46"/>
      <c r="J653" s="282"/>
      <c r="K653" s="77"/>
      <c r="L653" s="238"/>
      <c r="M653" s="78">
        <f>Kosten</f>
        <v>0</v>
      </c>
      <c r="N653" s="136"/>
      <c r="P653" s="224"/>
      <c r="Q653" s="227"/>
      <c r="S653" s="228"/>
    </row>
    <row r="654" spans="1:19" x14ac:dyDescent="0.25">
      <c r="A654" s="4"/>
      <c r="B654" s="254"/>
      <c r="C654" s="3"/>
      <c r="D654" s="46"/>
      <c r="E654" s="75"/>
      <c r="F654" s="17"/>
      <c r="G654" s="18"/>
      <c r="H654" s="58"/>
      <c r="I654" s="46"/>
      <c r="J654" s="282"/>
      <c r="K654" s="77"/>
      <c r="L654" s="238"/>
      <c r="M654" s="78">
        <f>Kosten</f>
        <v>0</v>
      </c>
      <c r="N654" s="136"/>
      <c r="P654" s="224"/>
      <c r="Q654" s="227"/>
      <c r="S654" s="228"/>
    </row>
    <row r="655" spans="1:19" x14ac:dyDescent="0.25">
      <c r="A655" s="4"/>
      <c r="B655" s="254"/>
      <c r="C655" s="3"/>
      <c r="D655" s="46"/>
      <c r="E655" s="75"/>
      <c r="F655" s="17"/>
      <c r="G655" s="18"/>
      <c r="H655" s="58"/>
      <c r="I655" s="46"/>
      <c r="J655" s="282"/>
      <c r="K655" s="77"/>
      <c r="L655" s="238"/>
      <c r="M655" s="78">
        <f>Kosten</f>
        <v>0</v>
      </c>
      <c r="N655" s="136"/>
      <c r="P655" s="224"/>
      <c r="Q655" s="227"/>
      <c r="S655" s="228"/>
    </row>
    <row r="656" spans="1:19" x14ac:dyDescent="0.25">
      <c r="A656" s="4"/>
      <c r="B656" s="254"/>
      <c r="C656" s="3"/>
      <c r="D656" s="46"/>
      <c r="E656" s="75"/>
      <c r="F656" s="17"/>
      <c r="G656" s="18"/>
      <c r="H656" s="58"/>
      <c r="I656" s="46"/>
      <c r="J656" s="282"/>
      <c r="K656" s="77"/>
      <c r="L656" s="238"/>
      <c r="M656" s="78">
        <f>Kosten</f>
        <v>0</v>
      </c>
      <c r="N656" s="136"/>
      <c r="P656" s="224"/>
      <c r="Q656" s="227"/>
      <c r="S656" s="228"/>
    </row>
    <row r="657" spans="1:19" x14ac:dyDescent="0.25">
      <c r="A657" s="4"/>
      <c r="B657" s="254"/>
      <c r="C657" s="3"/>
      <c r="D657" s="46"/>
      <c r="E657" s="75"/>
      <c r="F657" s="17"/>
      <c r="G657" s="18"/>
      <c r="H657" s="58"/>
      <c r="I657" s="46"/>
      <c r="J657" s="282"/>
      <c r="K657" s="77"/>
      <c r="L657" s="238"/>
      <c r="M657" s="78">
        <f>Kosten</f>
        <v>0</v>
      </c>
      <c r="N657" s="136"/>
      <c r="P657" s="224"/>
      <c r="Q657" s="227"/>
      <c r="S657" s="228"/>
    </row>
    <row r="658" spans="1:19" x14ac:dyDescent="0.25">
      <c r="A658" s="4"/>
      <c r="B658" s="254"/>
      <c r="C658" s="3"/>
      <c r="D658" s="46"/>
      <c r="E658" s="75"/>
      <c r="F658" s="17"/>
      <c r="G658" s="18"/>
      <c r="H658" s="58"/>
      <c r="I658" s="46"/>
      <c r="J658" s="282"/>
      <c r="K658" s="77"/>
      <c r="L658" s="238"/>
      <c r="M658" s="78">
        <f>Kosten</f>
        <v>0</v>
      </c>
      <c r="N658" s="136"/>
      <c r="P658" s="224"/>
      <c r="Q658" s="227"/>
      <c r="S658" s="228"/>
    </row>
    <row r="659" spans="1:19" x14ac:dyDescent="0.25">
      <c r="A659" s="4"/>
      <c r="B659" s="254"/>
      <c r="C659" s="3"/>
      <c r="D659" s="46"/>
      <c r="E659" s="75"/>
      <c r="F659" s="17"/>
      <c r="G659" s="18"/>
      <c r="H659" s="58"/>
      <c r="I659" s="46"/>
      <c r="J659" s="282"/>
      <c r="K659" s="77"/>
      <c r="L659" s="238"/>
      <c r="M659" s="78">
        <f>Kosten</f>
        <v>0</v>
      </c>
      <c r="N659" s="136"/>
      <c r="P659" s="224"/>
      <c r="Q659" s="227"/>
      <c r="S659" s="228"/>
    </row>
    <row r="660" spans="1:19" x14ac:dyDescent="0.25">
      <c r="A660" s="4"/>
      <c r="B660" s="254"/>
      <c r="C660" s="3"/>
      <c r="D660" s="46"/>
      <c r="E660" s="75"/>
      <c r="F660" s="17"/>
      <c r="G660" s="18"/>
      <c r="H660" s="58"/>
      <c r="I660" s="46"/>
      <c r="J660" s="282"/>
      <c r="K660" s="77"/>
      <c r="L660" s="238"/>
      <c r="M660" s="78">
        <f>Kosten</f>
        <v>0</v>
      </c>
      <c r="N660" s="136"/>
      <c r="P660" s="224"/>
      <c r="Q660" s="227"/>
      <c r="S660" s="228"/>
    </row>
    <row r="661" spans="1:19" x14ac:dyDescent="0.25">
      <c r="A661" s="4"/>
      <c r="B661" s="254"/>
      <c r="C661" s="3"/>
      <c r="D661" s="46"/>
      <c r="E661" s="75"/>
      <c r="F661" s="17"/>
      <c r="G661" s="18"/>
      <c r="H661" s="58"/>
      <c r="I661" s="46"/>
      <c r="J661" s="282"/>
      <c r="K661" s="77"/>
      <c r="L661" s="238"/>
      <c r="M661" s="78">
        <f>Kosten</f>
        <v>0</v>
      </c>
      <c r="N661" s="136"/>
      <c r="P661" s="224"/>
      <c r="Q661" s="227"/>
      <c r="S661" s="228"/>
    </row>
    <row r="662" spans="1:19" x14ac:dyDescent="0.25">
      <c r="A662" s="4"/>
      <c r="B662" s="254"/>
      <c r="C662" s="3"/>
      <c r="D662" s="46"/>
      <c r="E662" s="75"/>
      <c r="F662" s="17"/>
      <c r="G662" s="18"/>
      <c r="H662" s="58"/>
      <c r="I662" s="46"/>
      <c r="J662" s="282"/>
      <c r="K662" s="77"/>
      <c r="L662" s="238"/>
      <c r="M662" s="78">
        <f>Kosten</f>
        <v>0</v>
      </c>
      <c r="N662" s="136"/>
      <c r="P662" s="224"/>
      <c r="Q662" s="227"/>
      <c r="S662" s="228"/>
    </row>
    <row r="663" spans="1:19" x14ac:dyDescent="0.25">
      <c r="A663" s="4"/>
      <c r="B663" s="254"/>
      <c r="C663" s="3"/>
      <c r="D663" s="46"/>
      <c r="E663" s="75"/>
      <c r="F663" s="17"/>
      <c r="G663" s="18"/>
      <c r="H663" s="58"/>
      <c r="I663" s="46"/>
      <c r="J663" s="282"/>
      <c r="K663" s="77"/>
      <c r="L663" s="238"/>
      <c r="M663" s="78">
        <f>Kosten</f>
        <v>0</v>
      </c>
      <c r="N663" s="136"/>
      <c r="P663" s="224"/>
      <c r="Q663" s="227"/>
      <c r="S663" s="228"/>
    </row>
    <row r="664" spans="1:19" x14ac:dyDescent="0.25">
      <c r="A664" s="4"/>
      <c r="B664" s="254"/>
      <c r="C664" s="3"/>
      <c r="D664" s="46"/>
      <c r="E664" s="75"/>
      <c r="F664" s="17"/>
      <c r="G664" s="18"/>
      <c r="H664" s="58"/>
      <c r="I664" s="46"/>
      <c r="J664" s="282"/>
      <c r="K664" s="77"/>
      <c r="L664" s="238"/>
      <c r="M664" s="78">
        <f>Kosten</f>
        <v>0</v>
      </c>
      <c r="N664" s="136"/>
      <c r="P664" s="224"/>
      <c r="Q664" s="227"/>
      <c r="S664" s="228"/>
    </row>
    <row r="665" spans="1:19" x14ac:dyDescent="0.25">
      <c r="A665" s="4"/>
      <c r="B665" s="254"/>
      <c r="C665" s="3"/>
      <c r="D665" s="46"/>
      <c r="E665" s="75"/>
      <c r="F665" s="17"/>
      <c r="G665" s="18"/>
      <c r="H665" s="58"/>
      <c r="I665" s="46"/>
      <c r="J665" s="282"/>
      <c r="K665" s="77"/>
      <c r="L665" s="238"/>
      <c r="M665" s="78">
        <f>Kosten</f>
        <v>0</v>
      </c>
      <c r="N665" s="136"/>
      <c r="P665" s="224"/>
      <c r="Q665" s="227"/>
      <c r="S665" s="228"/>
    </row>
    <row r="666" spans="1:19" x14ac:dyDescent="0.25">
      <c r="A666" s="4"/>
      <c r="B666" s="254"/>
      <c r="C666" s="3"/>
      <c r="D666" s="46"/>
      <c r="E666" s="75"/>
      <c r="F666" s="17"/>
      <c r="G666" s="18"/>
      <c r="H666" s="58"/>
      <c r="I666" s="46"/>
      <c r="J666" s="282"/>
      <c r="K666" s="77"/>
      <c r="L666" s="238"/>
      <c r="M666" s="78">
        <f>Kosten</f>
        <v>0</v>
      </c>
      <c r="N666" s="136"/>
      <c r="P666" s="224"/>
      <c r="Q666" s="227"/>
      <c r="S666" s="228"/>
    </row>
    <row r="667" spans="1:19" x14ac:dyDescent="0.25">
      <c r="A667" s="4"/>
      <c r="B667" s="254"/>
      <c r="C667" s="3"/>
      <c r="D667" s="46"/>
      <c r="E667" s="75"/>
      <c r="F667" s="17"/>
      <c r="G667" s="18"/>
      <c r="H667" s="58"/>
      <c r="I667" s="46"/>
      <c r="J667" s="282"/>
      <c r="K667" s="77"/>
      <c r="L667" s="238"/>
      <c r="M667" s="78">
        <f>Kosten</f>
        <v>0</v>
      </c>
      <c r="N667" s="136"/>
      <c r="P667" s="224"/>
      <c r="Q667" s="227"/>
      <c r="S667" s="228"/>
    </row>
    <row r="668" spans="1:19" x14ac:dyDescent="0.25">
      <c r="A668" s="4"/>
      <c r="B668" s="254"/>
      <c r="C668" s="3"/>
      <c r="D668" s="46"/>
      <c r="E668" s="75"/>
      <c r="F668" s="17"/>
      <c r="G668" s="18"/>
      <c r="H668" s="58"/>
      <c r="I668" s="46"/>
      <c r="J668" s="282"/>
      <c r="K668" s="77"/>
      <c r="L668" s="238"/>
      <c r="M668" s="78">
        <f>Kosten</f>
        <v>0</v>
      </c>
      <c r="N668" s="136"/>
      <c r="P668" s="224"/>
      <c r="Q668" s="227"/>
      <c r="S668" s="228"/>
    </row>
    <row r="669" spans="1:19" x14ac:dyDescent="0.25">
      <c r="A669" s="4"/>
      <c r="B669" s="254"/>
      <c r="C669" s="3"/>
      <c r="D669" s="46"/>
      <c r="E669" s="75"/>
      <c r="F669" s="17"/>
      <c r="G669" s="18"/>
      <c r="H669" s="58"/>
      <c r="I669" s="46"/>
      <c r="J669" s="282"/>
      <c r="K669" s="77"/>
      <c r="L669" s="238"/>
      <c r="M669" s="78">
        <f>Kosten</f>
        <v>0</v>
      </c>
      <c r="N669" s="136"/>
      <c r="P669" s="224"/>
      <c r="Q669" s="227"/>
      <c r="S669" s="228"/>
    </row>
    <row r="670" spans="1:19" x14ac:dyDescent="0.25">
      <c r="A670" s="4"/>
      <c r="B670" s="254"/>
      <c r="C670" s="3"/>
      <c r="D670" s="46"/>
      <c r="E670" s="75"/>
      <c r="F670" s="17"/>
      <c r="G670" s="18"/>
      <c r="H670" s="58"/>
      <c r="I670" s="46"/>
      <c r="J670" s="282"/>
      <c r="K670" s="77"/>
      <c r="L670" s="238"/>
      <c r="M670" s="78">
        <f>Kosten</f>
        <v>0</v>
      </c>
      <c r="N670" s="136"/>
      <c r="P670" s="224"/>
      <c r="Q670" s="227"/>
      <c r="S670" s="228"/>
    </row>
    <row r="671" spans="1:19" x14ac:dyDescent="0.25">
      <c r="A671" s="4"/>
      <c r="B671" s="254"/>
      <c r="C671" s="3"/>
      <c r="D671" s="46"/>
      <c r="E671" s="75"/>
      <c r="F671" s="17"/>
      <c r="G671" s="18"/>
      <c r="H671" s="58"/>
      <c r="I671" s="46"/>
      <c r="J671" s="282"/>
      <c r="K671" s="77"/>
      <c r="L671" s="238"/>
      <c r="M671" s="78">
        <f>Kosten</f>
        <v>0</v>
      </c>
      <c r="N671" s="136"/>
      <c r="P671" s="224"/>
      <c r="Q671" s="227"/>
      <c r="S671" s="228"/>
    </row>
    <row r="672" spans="1:19" x14ac:dyDescent="0.25">
      <c r="A672" s="4"/>
      <c r="B672" s="254"/>
      <c r="C672" s="3"/>
      <c r="D672" s="46"/>
      <c r="E672" s="75"/>
      <c r="F672" s="17"/>
      <c r="G672" s="18"/>
      <c r="H672" s="58"/>
      <c r="I672" s="46"/>
      <c r="J672" s="282"/>
      <c r="K672" s="77"/>
      <c r="L672" s="238"/>
      <c r="M672" s="78">
        <f>Kosten</f>
        <v>0</v>
      </c>
      <c r="N672" s="136"/>
      <c r="P672" s="224"/>
      <c r="Q672" s="227"/>
      <c r="S672" s="228"/>
    </row>
    <row r="673" spans="1:19" x14ac:dyDescent="0.25">
      <c r="A673" s="4"/>
      <c r="B673" s="254"/>
      <c r="C673" s="3"/>
      <c r="D673" s="46"/>
      <c r="E673" s="75"/>
      <c r="F673" s="17"/>
      <c r="G673" s="18"/>
      <c r="H673" s="58"/>
      <c r="I673" s="46"/>
      <c r="J673" s="282"/>
      <c r="K673" s="77"/>
      <c r="L673" s="238"/>
      <c r="M673" s="78">
        <f>Kosten</f>
        <v>0</v>
      </c>
      <c r="N673" s="136"/>
      <c r="P673" s="224"/>
      <c r="Q673" s="227"/>
      <c r="S673" s="228"/>
    </row>
    <row r="674" spans="1:19" x14ac:dyDescent="0.25">
      <c r="A674" s="4"/>
      <c r="B674" s="254"/>
      <c r="C674" s="3"/>
      <c r="D674" s="46"/>
      <c r="E674" s="75"/>
      <c r="F674" s="17"/>
      <c r="G674" s="18"/>
      <c r="H674" s="58"/>
      <c r="I674" s="46"/>
      <c r="J674" s="282"/>
      <c r="K674" s="77"/>
      <c r="L674" s="238"/>
      <c r="M674" s="78">
        <f>Kosten</f>
        <v>0</v>
      </c>
      <c r="N674" s="136"/>
      <c r="P674" s="224"/>
      <c r="Q674" s="227"/>
      <c r="S674" s="228"/>
    </row>
    <row r="675" spans="1:19" x14ac:dyDescent="0.25">
      <c r="A675" s="4"/>
      <c r="B675" s="254"/>
      <c r="C675" s="3"/>
      <c r="D675" s="46"/>
      <c r="E675" s="75"/>
      <c r="F675" s="17"/>
      <c r="G675" s="18"/>
      <c r="H675" s="58"/>
      <c r="I675" s="46"/>
      <c r="J675" s="282"/>
      <c r="K675" s="77"/>
      <c r="L675" s="238"/>
      <c r="M675" s="78">
        <f>Kosten</f>
        <v>0</v>
      </c>
      <c r="N675" s="136"/>
      <c r="P675" s="224"/>
      <c r="Q675" s="227"/>
      <c r="S675" s="228"/>
    </row>
    <row r="676" spans="1:19" x14ac:dyDescent="0.25">
      <c r="A676" s="4"/>
      <c r="B676" s="254"/>
      <c r="C676" s="3"/>
      <c r="D676" s="46"/>
      <c r="E676" s="75"/>
      <c r="F676" s="17"/>
      <c r="G676" s="18"/>
      <c r="H676" s="58"/>
      <c r="I676" s="46"/>
      <c r="J676" s="282"/>
      <c r="K676" s="77"/>
      <c r="L676" s="238"/>
      <c r="M676" s="78">
        <f>Kosten</f>
        <v>0</v>
      </c>
      <c r="N676" s="136"/>
      <c r="P676" s="224"/>
      <c r="Q676" s="227"/>
      <c r="S676" s="228"/>
    </row>
    <row r="677" spans="1:19" x14ac:dyDescent="0.25">
      <c r="A677" s="4"/>
      <c r="B677" s="254"/>
      <c r="C677" s="3"/>
      <c r="D677" s="46"/>
      <c r="E677" s="75"/>
      <c r="F677" s="17"/>
      <c r="G677" s="18"/>
      <c r="H677" s="58"/>
      <c r="I677" s="46"/>
      <c r="J677" s="282"/>
      <c r="K677" s="77"/>
      <c r="L677" s="238"/>
      <c r="M677" s="78">
        <f>Kosten</f>
        <v>0</v>
      </c>
      <c r="N677" s="136"/>
      <c r="P677" s="224"/>
      <c r="Q677" s="227"/>
      <c r="S677" s="228"/>
    </row>
    <row r="678" spans="1:19" x14ac:dyDescent="0.25">
      <c r="A678" s="4"/>
      <c r="B678" s="254"/>
      <c r="C678" s="3"/>
      <c r="D678" s="46"/>
      <c r="E678" s="75"/>
      <c r="F678" s="17"/>
      <c r="G678" s="18"/>
      <c r="H678" s="58"/>
      <c r="I678" s="46"/>
      <c r="J678" s="282"/>
      <c r="K678" s="77"/>
      <c r="L678" s="238"/>
      <c r="M678" s="78">
        <f>Kosten</f>
        <v>0</v>
      </c>
      <c r="N678" s="136"/>
      <c r="P678" s="224"/>
      <c r="Q678" s="227"/>
      <c r="S678" s="228"/>
    </row>
    <row r="679" spans="1:19" x14ac:dyDescent="0.25">
      <c r="A679" s="4"/>
      <c r="B679" s="254"/>
      <c r="C679" s="3"/>
      <c r="D679" s="46"/>
      <c r="E679" s="75"/>
      <c r="F679" s="17"/>
      <c r="G679" s="18"/>
      <c r="H679" s="58"/>
      <c r="I679" s="46"/>
      <c r="J679" s="282"/>
      <c r="K679" s="77"/>
      <c r="L679" s="238"/>
      <c r="M679" s="78">
        <f>Kosten</f>
        <v>0</v>
      </c>
      <c r="N679" s="136"/>
      <c r="P679" s="224"/>
      <c r="Q679" s="227"/>
      <c r="S679" s="228"/>
    </row>
    <row r="680" spans="1:19" x14ac:dyDescent="0.25">
      <c r="A680" s="4"/>
      <c r="B680" s="254"/>
      <c r="C680" s="3"/>
      <c r="D680" s="46"/>
      <c r="E680" s="75"/>
      <c r="F680" s="17"/>
      <c r="G680" s="18"/>
      <c r="H680" s="58"/>
      <c r="I680" s="46"/>
      <c r="J680" s="282"/>
      <c r="K680" s="77"/>
      <c r="L680" s="238"/>
      <c r="M680" s="78">
        <f>Kosten</f>
        <v>0</v>
      </c>
      <c r="N680" s="136"/>
      <c r="P680" s="224"/>
      <c r="Q680" s="227"/>
      <c r="S680" s="228"/>
    </row>
    <row r="681" spans="1:19" x14ac:dyDescent="0.25">
      <c r="A681" s="4"/>
      <c r="B681" s="254"/>
      <c r="C681" s="3"/>
      <c r="D681" s="46"/>
      <c r="E681" s="75"/>
      <c r="F681" s="17"/>
      <c r="G681" s="18"/>
      <c r="H681" s="58"/>
      <c r="I681" s="46"/>
      <c r="J681" s="282"/>
      <c r="K681" s="77"/>
      <c r="L681" s="238"/>
      <c r="M681" s="78">
        <f>Kosten</f>
        <v>0</v>
      </c>
      <c r="N681" s="136"/>
      <c r="P681" s="224"/>
      <c r="Q681" s="227"/>
      <c r="S681" s="228"/>
    </row>
    <row r="682" spans="1:19" x14ac:dyDescent="0.25">
      <c r="A682" s="4"/>
      <c r="B682" s="254"/>
      <c r="C682" s="3"/>
      <c r="D682" s="46"/>
      <c r="E682" s="75"/>
      <c r="F682" s="17"/>
      <c r="G682" s="18"/>
      <c r="H682" s="58"/>
      <c r="I682" s="46"/>
      <c r="J682" s="282"/>
      <c r="K682" s="77"/>
      <c r="L682" s="238"/>
      <c r="M682" s="78">
        <f>Kosten</f>
        <v>0</v>
      </c>
      <c r="N682" s="136"/>
      <c r="P682" s="224"/>
      <c r="Q682" s="227"/>
      <c r="S682" s="228"/>
    </row>
    <row r="683" spans="1:19" x14ac:dyDescent="0.25">
      <c r="A683" s="4"/>
      <c r="B683" s="254"/>
      <c r="C683" s="3"/>
      <c r="D683" s="46"/>
      <c r="E683" s="75"/>
      <c r="F683" s="17"/>
      <c r="G683" s="18"/>
      <c r="H683" s="58"/>
      <c r="I683" s="46"/>
      <c r="J683" s="282"/>
      <c r="K683" s="77"/>
      <c r="L683" s="238"/>
      <c r="M683" s="78">
        <f>Kosten</f>
        <v>0</v>
      </c>
      <c r="N683" s="136"/>
      <c r="P683" s="224"/>
      <c r="Q683" s="227"/>
      <c r="S683" s="228"/>
    </row>
    <row r="684" spans="1:19" x14ac:dyDescent="0.25">
      <c r="A684" s="4"/>
      <c r="B684" s="254"/>
      <c r="C684" s="3"/>
      <c r="D684" s="46"/>
      <c r="E684" s="75"/>
      <c r="F684" s="17"/>
      <c r="G684" s="18"/>
      <c r="H684" s="58"/>
      <c r="I684" s="46"/>
      <c r="J684" s="282"/>
      <c r="K684" s="77"/>
      <c r="L684" s="238"/>
      <c r="M684" s="78">
        <f>Kosten</f>
        <v>0</v>
      </c>
      <c r="N684" s="136"/>
      <c r="P684" s="224"/>
      <c r="Q684" s="227"/>
      <c r="S684" s="228"/>
    </row>
    <row r="685" spans="1:19" x14ac:dyDescent="0.25">
      <c r="A685" s="4"/>
      <c r="B685" s="254"/>
      <c r="C685" s="3"/>
      <c r="D685" s="46"/>
      <c r="E685" s="75"/>
      <c r="F685" s="17"/>
      <c r="G685" s="18"/>
      <c r="H685" s="58"/>
      <c r="I685" s="46"/>
      <c r="J685" s="282"/>
      <c r="K685" s="77"/>
      <c r="L685" s="238"/>
      <c r="M685" s="78">
        <f>Kosten</f>
        <v>0</v>
      </c>
      <c r="N685" s="136"/>
      <c r="P685" s="224"/>
      <c r="Q685" s="227"/>
      <c r="S685" s="228"/>
    </row>
    <row r="686" spans="1:19" x14ac:dyDescent="0.25">
      <c r="A686" s="4"/>
      <c r="B686" s="254"/>
      <c r="C686" s="3"/>
      <c r="D686" s="46"/>
      <c r="E686" s="75"/>
      <c r="F686" s="17"/>
      <c r="G686" s="18"/>
      <c r="H686" s="58"/>
      <c r="I686" s="46"/>
      <c r="J686" s="282"/>
      <c r="K686" s="77"/>
      <c r="L686" s="238"/>
      <c r="M686" s="78">
        <f>Kosten</f>
        <v>0</v>
      </c>
      <c r="N686" s="136"/>
      <c r="P686" s="224"/>
      <c r="Q686" s="227"/>
      <c r="S686" s="228"/>
    </row>
    <row r="687" spans="1:19" x14ac:dyDescent="0.25">
      <c r="A687" s="4"/>
      <c r="B687" s="254"/>
      <c r="C687" s="3"/>
      <c r="D687" s="46"/>
      <c r="E687" s="75"/>
      <c r="F687" s="17"/>
      <c r="G687" s="18"/>
      <c r="H687" s="58"/>
      <c r="I687" s="46"/>
      <c r="J687" s="282"/>
      <c r="K687" s="77"/>
      <c r="L687" s="238"/>
      <c r="M687" s="78">
        <f>Kosten</f>
        <v>0</v>
      </c>
      <c r="N687" s="136"/>
      <c r="P687" s="224"/>
      <c r="Q687" s="227"/>
      <c r="S687" s="228"/>
    </row>
    <row r="688" spans="1:19" x14ac:dyDescent="0.25">
      <c r="A688" s="4"/>
      <c r="B688" s="254"/>
      <c r="C688" s="3"/>
      <c r="D688" s="46"/>
      <c r="E688" s="75"/>
      <c r="F688" s="17"/>
      <c r="G688" s="18"/>
      <c r="H688" s="58"/>
      <c r="I688" s="46"/>
      <c r="J688" s="282"/>
      <c r="K688" s="77"/>
      <c r="L688" s="238"/>
      <c r="M688" s="78">
        <f>Kosten</f>
        <v>0</v>
      </c>
      <c r="N688" s="136"/>
      <c r="P688" s="224"/>
      <c r="Q688" s="227"/>
      <c r="S688" s="228"/>
    </row>
    <row r="689" spans="1:19" x14ac:dyDescent="0.25">
      <c r="A689" s="4"/>
      <c r="B689" s="254"/>
      <c r="C689" s="3"/>
      <c r="D689" s="46"/>
      <c r="E689" s="75"/>
      <c r="F689" s="17"/>
      <c r="G689" s="18"/>
      <c r="H689" s="58"/>
      <c r="I689" s="46"/>
      <c r="J689" s="282"/>
      <c r="K689" s="77"/>
      <c r="L689" s="238"/>
      <c r="M689" s="78">
        <f>Kosten</f>
        <v>0</v>
      </c>
      <c r="N689" s="136"/>
      <c r="P689" s="224"/>
      <c r="Q689" s="227"/>
      <c r="S689" s="228"/>
    </row>
    <row r="690" spans="1:19" x14ac:dyDescent="0.25">
      <c r="A690" s="4"/>
      <c r="B690" s="254"/>
      <c r="C690" s="3"/>
      <c r="D690" s="46"/>
      <c r="E690" s="75"/>
      <c r="F690" s="17"/>
      <c r="G690" s="18"/>
      <c r="H690" s="58"/>
      <c r="I690" s="46"/>
      <c r="J690" s="282"/>
      <c r="K690" s="77"/>
      <c r="L690" s="238"/>
      <c r="M690" s="78">
        <f>Kosten</f>
        <v>0</v>
      </c>
      <c r="N690" s="136"/>
      <c r="P690" s="224"/>
      <c r="Q690" s="227"/>
      <c r="S690" s="228"/>
    </row>
    <row r="691" spans="1:19" x14ac:dyDescent="0.25">
      <c r="A691" s="4"/>
      <c r="B691" s="254"/>
      <c r="C691" s="3"/>
      <c r="D691" s="46"/>
      <c r="E691" s="75"/>
      <c r="F691" s="17"/>
      <c r="G691" s="18"/>
      <c r="H691" s="58"/>
      <c r="I691" s="46"/>
      <c r="J691" s="282"/>
      <c r="K691" s="77"/>
      <c r="L691" s="238"/>
      <c r="M691" s="78">
        <f>Kosten</f>
        <v>0</v>
      </c>
      <c r="N691" s="136"/>
      <c r="P691" s="224"/>
      <c r="Q691" s="227"/>
      <c r="S691" s="228"/>
    </row>
    <row r="692" spans="1:19" x14ac:dyDescent="0.25">
      <c r="A692" s="4"/>
      <c r="B692" s="254"/>
      <c r="C692" s="3"/>
      <c r="D692" s="46"/>
      <c r="E692" s="75"/>
      <c r="F692" s="17"/>
      <c r="G692" s="18"/>
      <c r="H692" s="58"/>
      <c r="I692" s="46"/>
      <c r="J692" s="282"/>
      <c r="K692" s="77"/>
      <c r="L692" s="238"/>
      <c r="M692" s="78">
        <f>Kosten</f>
        <v>0</v>
      </c>
      <c r="N692" s="136"/>
      <c r="P692" s="224"/>
      <c r="Q692" s="227"/>
      <c r="S692" s="228"/>
    </row>
    <row r="693" spans="1:19" x14ac:dyDescent="0.25">
      <c r="A693" s="4"/>
      <c r="B693" s="254"/>
      <c r="C693" s="3"/>
      <c r="D693" s="46"/>
      <c r="E693" s="75"/>
      <c r="F693" s="17"/>
      <c r="G693" s="18"/>
      <c r="H693" s="58"/>
      <c r="I693" s="46"/>
      <c r="J693" s="282"/>
      <c r="K693" s="77"/>
      <c r="L693" s="238"/>
      <c r="M693" s="78">
        <f>Kosten</f>
        <v>0</v>
      </c>
      <c r="N693" s="136"/>
      <c r="P693" s="224"/>
      <c r="Q693" s="227"/>
      <c r="S693" s="228"/>
    </row>
    <row r="694" spans="1:19" x14ac:dyDescent="0.25">
      <c r="A694" s="4"/>
      <c r="B694" s="254"/>
      <c r="C694" s="3"/>
      <c r="D694" s="46"/>
      <c r="E694" s="75"/>
      <c r="F694" s="17"/>
      <c r="G694" s="18"/>
      <c r="H694" s="58"/>
      <c r="I694" s="46"/>
      <c r="J694" s="282"/>
      <c r="K694" s="77"/>
      <c r="L694" s="238"/>
      <c r="M694" s="78">
        <f>Kosten</f>
        <v>0</v>
      </c>
      <c r="N694" s="136"/>
      <c r="P694" s="224"/>
      <c r="Q694" s="227"/>
      <c r="S694" s="228"/>
    </row>
    <row r="695" spans="1:19" x14ac:dyDescent="0.25">
      <c r="A695" s="4"/>
      <c r="B695" s="254"/>
      <c r="C695" s="3"/>
      <c r="D695" s="46"/>
      <c r="E695" s="75"/>
      <c r="F695" s="17"/>
      <c r="G695" s="18"/>
      <c r="H695" s="58"/>
      <c r="I695" s="46"/>
      <c r="J695" s="282"/>
      <c r="K695" s="77"/>
      <c r="L695" s="238"/>
      <c r="M695" s="78">
        <f>Kosten</f>
        <v>0</v>
      </c>
      <c r="N695" s="136"/>
      <c r="P695" s="224"/>
      <c r="Q695" s="227"/>
      <c r="S695" s="228"/>
    </row>
    <row r="696" spans="1:19" x14ac:dyDescent="0.25">
      <c r="A696" s="4"/>
      <c r="B696" s="254"/>
      <c r="C696" s="3"/>
      <c r="D696" s="46"/>
      <c r="E696" s="75"/>
      <c r="F696" s="17"/>
      <c r="G696" s="18"/>
      <c r="H696" s="58"/>
      <c r="I696" s="46"/>
      <c r="J696" s="282"/>
      <c r="K696" s="77"/>
      <c r="L696" s="238"/>
      <c r="M696" s="78">
        <f>Kosten</f>
        <v>0</v>
      </c>
      <c r="N696" s="136"/>
      <c r="P696" s="224"/>
      <c r="Q696" s="227"/>
      <c r="S696" s="228"/>
    </row>
    <row r="697" spans="1:19" x14ac:dyDescent="0.25">
      <c r="A697" s="4"/>
      <c r="B697" s="254"/>
      <c r="C697" s="3"/>
      <c r="D697" s="46"/>
      <c r="E697" s="75"/>
      <c r="F697" s="17"/>
      <c r="G697" s="18"/>
      <c r="H697" s="58"/>
      <c r="I697" s="46"/>
      <c r="J697" s="282"/>
      <c r="K697" s="77"/>
      <c r="L697" s="238"/>
      <c r="M697" s="78">
        <f>Kosten</f>
        <v>0</v>
      </c>
      <c r="N697" s="136"/>
      <c r="P697" s="224"/>
      <c r="Q697" s="227"/>
      <c r="S697" s="228"/>
    </row>
    <row r="698" spans="1:19" x14ac:dyDescent="0.25">
      <c r="A698" s="4"/>
      <c r="B698" s="254"/>
      <c r="C698" s="3"/>
      <c r="D698" s="46"/>
      <c r="E698" s="75"/>
      <c r="F698" s="17"/>
      <c r="G698" s="18"/>
      <c r="H698" s="58"/>
      <c r="I698" s="46"/>
      <c r="J698" s="282"/>
      <c r="K698" s="77"/>
      <c r="L698" s="238"/>
      <c r="M698" s="78">
        <f>Kosten</f>
        <v>0</v>
      </c>
      <c r="N698" s="136"/>
      <c r="P698" s="224"/>
      <c r="Q698" s="227"/>
      <c r="S698" s="228"/>
    </row>
    <row r="699" spans="1:19" x14ac:dyDescent="0.25">
      <c r="A699" s="4"/>
      <c r="B699" s="254"/>
      <c r="C699" s="3"/>
      <c r="D699" s="46"/>
      <c r="E699" s="75"/>
      <c r="F699" s="17"/>
      <c r="G699" s="18"/>
      <c r="H699" s="58"/>
      <c r="I699" s="46"/>
      <c r="J699" s="282"/>
      <c r="K699" s="77"/>
      <c r="L699" s="238"/>
      <c r="M699" s="78">
        <f>Kosten</f>
        <v>0</v>
      </c>
      <c r="N699" s="136"/>
      <c r="P699" s="224"/>
      <c r="Q699" s="227"/>
      <c r="S699" s="228"/>
    </row>
    <row r="700" spans="1:19" x14ac:dyDescent="0.25">
      <c r="A700" s="4"/>
      <c r="B700" s="254"/>
      <c r="C700" s="3"/>
      <c r="D700" s="46"/>
      <c r="E700" s="75"/>
      <c r="F700" s="17"/>
      <c r="G700" s="18"/>
      <c r="H700" s="58"/>
      <c r="I700" s="46"/>
      <c r="J700" s="282"/>
      <c r="K700" s="77"/>
      <c r="L700" s="238"/>
      <c r="M700" s="78">
        <f>Kosten</f>
        <v>0</v>
      </c>
      <c r="N700" s="136"/>
      <c r="P700" s="224"/>
      <c r="Q700" s="227"/>
      <c r="S700" s="228"/>
    </row>
    <row r="701" spans="1:19" x14ac:dyDescent="0.25">
      <c r="A701" s="4"/>
      <c r="B701" s="254"/>
      <c r="C701" s="3"/>
      <c r="D701" s="46"/>
      <c r="E701" s="75"/>
      <c r="F701" s="17"/>
      <c r="G701" s="18"/>
      <c r="H701" s="58"/>
      <c r="I701" s="46"/>
      <c r="J701" s="282"/>
      <c r="K701" s="77"/>
      <c r="L701" s="238"/>
      <c r="M701" s="78">
        <f>Kosten</f>
        <v>0</v>
      </c>
      <c r="N701" s="136"/>
      <c r="P701" s="224"/>
      <c r="Q701" s="227"/>
      <c r="S701" s="228"/>
    </row>
    <row r="702" spans="1:19" x14ac:dyDescent="0.25">
      <c r="A702" s="4"/>
      <c r="B702" s="254"/>
      <c r="C702" s="3"/>
      <c r="D702" s="46"/>
      <c r="E702" s="75"/>
      <c r="F702" s="17"/>
      <c r="G702" s="18"/>
      <c r="H702" s="58"/>
      <c r="I702" s="46"/>
      <c r="J702" s="282"/>
      <c r="K702" s="77"/>
      <c r="L702" s="238"/>
      <c r="M702" s="78">
        <f>Kosten</f>
        <v>0</v>
      </c>
      <c r="N702" s="136"/>
      <c r="P702" s="224"/>
      <c r="Q702" s="227"/>
      <c r="S702" s="228"/>
    </row>
    <row r="703" spans="1:19" x14ac:dyDescent="0.25">
      <c r="A703" s="4"/>
      <c r="B703" s="254"/>
      <c r="C703" s="3"/>
      <c r="D703" s="46"/>
      <c r="E703" s="75"/>
      <c r="F703" s="17"/>
      <c r="G703" s="18"/>
      <c r="H703" s="58"/>
      <c r="I703" s="46"/>
      <c r="J703" s="282"/>
      <c r="K703" s="77"/>
      <c r="L703" s="238"/>
      <c r="M703" s="78">
        <f>Kosten</f>
        <v>0</v>
      </c>
      <c r="N703" s="136"/>
      <c r="P703" s="224"/>
      <c r="Q703" s="227"/>
      <c r="S703" s="228"/>
    </row>
    <row r="704" spans="1:19" x14ac:dyDescent="0.25">
      <c r="A704" s="4"/>
      <c r="B704" s="254"/>
      <c r="C704" s="3"/>
      <c r="D704" s="46"/>
      <c r="E704" s="75"/>
      <c r="F704" s="17"/>
      <c r="G704" s="18"/>
      <c r="H704" s="58"/>
      <c r="I704" s="46"/>
      <c r="J704" s="282"/>
      <c r="K704" s="77"/>
      <c r="L704" s="238"/>
      <c r="M704" s="78">
        <f>Kosten</f>
        <v>0</v>
      </c>
      <c r="N704" s="136"/>
      <c r="P704" s="224"/>
      <c r="Q704" s="227"/>
      <c r="S704" s="228"/>
    </row>
    <row r="705" spans="1:19" x14ac:dyDescent="0.25">
      <c r="A705" s="4"/>
      <c r="B705" s="254"/>
      <c r="C705" s="3"/>
      <c r="D705" s="46"/>
      <c r="E705" s="75"/>
      <c r="F705" s="17"/>
      <c r="G705" s="18"/>
      <c r="H705" s="58"/>
      <c r="I705" s="46"/>
      <c r="J705" s="282"/>
      <c r="K705" s="77"/>
      <c r="L705" s="238"/>
      <c r="M705" s="78">
        <f>Kosten</f>
        <v>0</v>
      </c>
      <c r="N705" s="136"/>
      <c r="P705" s="224"/>
      <c r="Q705" s="227"/>
      <c r="S705" s="228"/>
    </row>
    <row r="706" spans="1:19" x14ac:dyDescent="0.25">
      <c r="A706" s="4"/>
      <c r="B706" s="254"/>
      <c r="C706" s="3"/>
      <c r="D706" s="46"/>
      <c r="E706" s="75"/>
      <c r="F706" s="17"/>
      <c r="G706" s="18"/>
      <c r="H706" s="58"/>
      <c r="I706" s="46"/>
      <c r="J706" s="282"/>
      <c r="K706" s="77"/>
      <c r="L706" s="238"/>
      <c r="M706" s="78">
        <f>Kosten</f>
        <v>0</v>
      </c>
      <c r="N706" s="136"/>
      <c r="P706" s="224"/>
      <c r="Q706" s="227"/>
      <c r="S706" s="228"/>
    </row>
    <row r="707" spans="1:19" x14ac:dyDescent="0.25">
      <c r="A707" s="4"/>
      <c r="B707" s="254"/>
      <c r="C707" s="3"/>
      <c r="D707" s="46"/>
      <c r="E707" s="75"/>
      <c r="F707" s="17"/>
      <c r="G707" s="18"/>
      <c r="H707" s="58"/>
      <c r="I707" s="46"/>
      <c r="J707" s="282"/>
      <c r="K707" s="77"/>
      <c r="L707" s="238"/>
      <c r="M707" s="78">
        <f>Kosten</f>
        <v>0</v>
      </c>
      <c r="N707" s="136"/>
      <c r="P707" s="224"/>
      <c r="Q707" s="227"/>
      <c r="S707" s="228"/>
    </row>
    <row r="708" spans="1:19" x14ac:dyDescent="0.25">
      <c r="A708" s="4"/>
      <c r="B708" s="254"/>
      <c r="C708" s="3"/>
      <c r="D708" s="46"/>
      <c r="E708" s="75"/>
      <c r="F708" s="17"/>
      <c r="G708" s="18"/>
      <c r="H708" s="58"/>
      <c r="I708" s="46"/>
      <c r="J708" s="282"/>
      <c r="K708" s="77"/>
      <c r="L708" s="238"/>
      <c r="M708" s="78">
        <f>Kosten</f>
        <v>0</v>
      </c>
      <c r="N708" s="136"/>
      <c r="P708" s="224"/>
      <c r="Q708" s="227"/>
      <c r="S708" s="228"/>
    </row>
    <row r="709" spans="1:19" x14ac:dyDescent="0.25">
      <c r="A709" s="4"/>
      <c r="B709" s="254"/>
      <c r="C709" s="3"/>
      <c r="D709" s="46"/>
      <c r="E709" s="75"/>
      <c r="F709" s="17"/>
      <c r="G709" s="18"/>
      <c r="H709" s="58"/>
      <c r="I709" s="46"/>
      <c r="J709" s="282"/>
      <c r="K709" s="77"/>
      <c r="L709" s="238"/>
      <c r="M709" s="78">
        <f>Kosten</f>
        <v>0</v>
      </c>
      <c r="N709" s="136"/>
      <c r="P709" s="224"/>
      <c r="Q709" s="227"/>
      <c r="S709" s="228"/>
    </row>
    <row r="710" spans="1:19" x14ac:dyDescent="0.25">
      <c r="A710" s="4"/>
      <c r="B710" s="254"/>
      <c r="C710" s="3"/>
      <c r="D710" s="46"/>
      <c r="E710" s="75"/>
      <c r="F710" s="17"/>
      <c r="G710" s="18"/>
      <c r="H710" s="58"/>
      <c r="I710" s="46"/>
      <c r="J710" s="282"/>
      <c r="K710" s="77"/>
      <c r="L710" s="238"/>
      <c r="M710" s="78">
        <f>Kosten</f>
        <v>0</v>
      </c>
      <c r="N710" s="136"/>
      <c r="P710" s="224"/>
      <c r="Q710" s="227"/>
      <c r="S710" s="228"/>
    </row>
    <row r="711" spans="1:19" x14ac:dyDescent="0.25">
      <c r="A711" s="4"/>
      <c r="B711" s="254"/>
      <c r="C711" s="3"/>
      <c r="D711" s="46"/>
      <c r="E711" s="75"/>
      <c r="F711" s="17"/>
      <c r="G711" s="18"/>
      <c r="H711" s="58"/>
      <c r="I711" s="46"/>
      <c r="J711" s="282"/>
      <c r="K711" s="77"/>
      <c r="L711" s="238"/>
      <c r="M711" s="78">
        <f>Kosten</f>
        <v>0</v>
      </c>
      <c r="N711" s="136"/>
      <c r="P711" s="224"/>
      <c r="Q711" s="227"/>
      <c r="S711" s="228"/>
    </row>
    <row r="712" spans="1:19" x14ac:dyDescent="0.25">
      <c r="A712" s="4"/>
      <c r="B712" s="254"/>
      <c r="C712" s="3"/>
      <c r="D712" s="46"/>
      <c r="E712" s="75"/>
      <c r="F712" s="17"/>
      <c r="G712" s="18"/>
      <c r="H712" s="58"/>
      <c r="I712" s="46"/>
      <c r="J712" s="282"/>
      <c r="K712" s="77"/>
      <c r="L712" s="238"/>
      <c r="M712" s="78">
        <f>Kosten</f>
        <v>0</v>
      </c>
      <c r="N712" s="136"/>
      <c r="P712" s="224"/>
      <c r="Q712" s="227"/>
      <c r="S712" s="228"/>
    </row>
    <row r="713" spans="1:19" x14ac:dyDescent="0.25">
      <c r="A713" s="4"/>
      <c r="B713" s="254"/>
      <c r="C713" s="3"/>
      <c r="D713" s="46"/>
      <c r="E713" s="75"/>
      <c r="F713" s="17"/>
      <c r="G713" s="18"/>
      <c r="H713" s="58"/>
      <c r="I713" s="46"/>
      <c r="J713" s="282"/>
      <c r="K713" s="77"/>
      <c r="L713" s="238"/>
      <c r="M713" s="78">
        <f>Kosten</f>
        <v>0</v>
      </c>
      <c r="N713" s="136"/>
      <c r="P713" s="224"/>
      <c r="Q713" s="227"/>
      <c r="S713" s="228"/>
    </row>
    <row r="714" spans="1:19" x14ac:dyDescent="0.25">
      <c r="A714" s="4"/>
      <c r="B714" s="254"/>
      <c r="C714" s="3"/>
      <c r="D714" s="46"/>
      <c r="E714" s="75"/>
      <c r="F714" s="17"/>
      <c r="G714" s="18"/>
      <c r="H714" s="58"/>
      <c r="I714" s="46"/>
      <c r="J714" s="282"/>
      <c r="K714" s="77"/>
      <c r="L714" s="238"/>
      <c r="M714" s="78">
        <f>Kosten</f>
        <v>0</v>
      </c>
      <c r="N714" s="136"/>
      <c r="P714" s="224"/>
      <c r="Q714" s="227"/>
      <c r="S714" s="228"/>
    </row>
    <row r="715" spans="1:19" x14ac:dyDescent="0.25">
      <c r="A715" s="4"/>
      <c r="B715" s="254"/>
      <c r="C715" s="3"/>
      <c r="D715" s="46"/>
      <c r="E715" s="75"/>
      <c r="F715" s="17"/>
      <c r="G715" s="18"/>
      <c r="H715" s="58"/>
      <c r="I715" s="46"/>
      <c r="J715" s="282"/>
      <c r="K715" s="77"/>
      <c r="L715" s="238"/>
      <c r="M715" s="78">
        <f>Kosten</f>
        <v>0</v>
      </c>
      <c r="N715" s="136"/>
      <c r="P715" s="224"/>
      <c r="Q715" s="227"/>
      <c r="S715" s="228"/>
    </row>
    <row r="716" spans="1:19" x14ac:dyDescent="0.25">
      <c r="A716" s="4"/>
      <c r="B716" s="254"/>
      <c r="C716" s="3"/>
      <c r="D716" s="46"/>
      <c r="E716" s="75"/>
      <c r="F716" s="17"/>
      <c r="G716" s="18"/>
      <c r="H716" s="58"/>
      <c r="I716" s="46"/>
      <c r="J716" s="282"/>
      <c r="K716" s="77"/>
      <c r="L716" s="238"/>
      <c r="M716" s="78">
        <f>Kosten</f>
        <v>0</v>
      </c>
      <c r="N716" s="136"/>
      <c r="P716" s="224"/>
      <c r="Q716" s="227"/>
      <c r="S716" s="228"/>
    </row>
    <row r="717" spans="1:19" x14ac:dyDescent="0.25">
      <c r="A717" s="4"/>
      <c r="B717" s="254"/>
      <c r="C717" s="3"/>
      <c r="D717" s="46"/>
      <c r="E717" s="75"/>
      <c r="F717" s="17"/>
      <c r="G717" s="18"/>
      <c r="H717" s="58"/>
      <c r="I717" s="46"/>
      <c r="J717" s="282"/>
      <c r="K717" s="77"/>
      <c r="L717" s="238"/>
      <c r="M717" s="78">
        <f>Kosten</f>
        <v>0</v>
      </c>
      <c r="N717" s="136"/>
      <c r="P717" s="224"/>
      <c r="Q717" s="227"/>
      <c r="S717" s="228"/>
    </row>
    <row r="718" spans="1:19" x14ac:dyDescent="0.25">
      <c r="A718" s="4"/>
      <c r="B718" s="254"/>
      <c r="C718" s="3"/>
      <c r="D718" s="46"/>
      <c r="E718" s="75"/>
      <c r="F718" s="17"/>
      <c r="G718" s="18"/>
      <c r="H718" s="58"/>
      <c r="I718" s="46"/>
      <c r="J718" s="282"/>
      <c r="K718" s="77"/>
      <c r="L718" s="238"/>
      <c r="M718" s="78">
        <f>Kosten</f>
        <v>0</v>
      </c>
      <c r="N718" s="136"/>
      <c r="P718" s="224"/>
      <c r="Q718" s="227"/>
      <c r="S718" s="228"/>
    </row>
    <row r="719" spans="1:19" x14ac:dyDescent="0.25">
      <c r="A719" s="4"/>
      <c r="B719" s="254"/>
      <c r="C719" s="3"/>
      <c r="D719" s="46"/>
      <c r="E719" s="75"/>
      <c r="F719" s="17"/>
      <c r="G719" s="18"/>
      <c r="H719" s="58"/>
      <c r="I719" s="46"/>
      <c r="J719" s="282"/>
      <c r="K719" s="77"/>
      <c r="L719" s="238"/>
      <c r="M719" s="78">
        <f>Kosten</f>
        <v>0</v>
      </c>
      <c r="N719" s="136"/>
      <c r="P719" s="224"/>
      <c r="Q719" s="227"/>
      <c r="S719" s="228"/>
    </row>
    <row r="720" spans="1:19" x14ac:dyDescent="0.25">
      <c r="A720" s="4"/>
      <c r="B720" s="254"/>
      <c r="C720" s="3"/>
      <c r="D720" s="46"/>
      <c r="E720" s="75"/>
      <c r="F720" s="17"/>
      <c r="G720" s="18"/>
      <c r="H720" s="58"/>
      <c r="I720" s="46"/>
      <c r="J720" s="282"/>
      <c r="K720" s="77"/>
      <c r="L720" s="238"/>
      <c r="M720" s="78">
        <f>Kosten</f>
        <v>0</v>
      </c>
      <c r="N720" s="136"/>
      <c r="P720" s="224"/>
      <c r="Q720" s="227"/>
      <c r="S720" s="228"/>
    </row>
    <row r="721" spans="1:19" x14ac:dyDescent="0.25">
      <c r="A721" s="4"/>
      <c r="B721" s="254"/>
      <c r="C721" s="3"/>
      <c r="D721" s="46"/>
      <c r="E721" s="75"/>
      <c r="F721" s="17"/>
      <c r="G721" s="18"/>
      <c r="H721" s="58"/>
      <c r="I721" s="46"/>
      <c r="J721" s="282"/>
      <c r="K721" s="77"/>
      <c r="L721" s="238"/>
      <c r="M721" s="78">
        <f>Kosten</f>
        <v>0</v>
      </c>
      <c r="N721" s="136"/>
      <c r="P721" s="224"/>
      <c r="Q721" s="227"/>
      <c r="S721" s="228"/>
    </row>
    <row r="722" spans="1:19" x14ac:dyDescent="0.25">
      <c r="A722" s="4"/>
      <c r="B722" s="254"/>
      <c r="C722" s="3"/>
      <c r="D722" s="46"/>
      <c r="E722" s="75"/>
      <c r="F722" s="17"/>
      <c r="G722" s="18"/>
      <c r="H722" s="58"/>
      <c r="I722" s="46"/>
      <c r="J722" s="282"/>
      <c r="K722" s="77"/>
      <c r="L722" s="238"/>
      <c r="M722" s="78">
        <f>Kosten</f>
        <v>0</v>
      </c>
      <c r="N722" s="136"/>
      <c r="P722" s="224"/>
      <c r="Q722" s="227"/>
      <c r="S722" s="228"/>
    </row>
    <row r="723" spans="1:19" x14ac:dyDescent="0.25">
      <c r="A723" s="4"/>
      <c r="B723" s="254"/>
      <c r="C723" s="3"/>
      <c r="D723" s="46"/>
      <c r="E723" s="75"/>
      <c r="F723" s="17"/>
      <c r="G723" s="18"/>
      <c r="H723" s="58"/>
      <c r="I723" s="46"/>
      <c r="J723" s="282"/>
      <c r="K723" s="77"/>
      <c r="L723" s="238"/>
      <c r="M723" s="78">
        <f>Kosten</f>
        <v>0</v>
      </c>
      <c r="N723" s="136"/>
      <c r="P723" s="224"/>
      <c r="Q723" s="227"/>
      <c r="S723" s="228"/>
    </row>
    <row r="724" spans="1:19" x14ac:dyDescent="0.25">
      <c r="A724" s="4"/>
      <c r="B724" s="254"/>
      <c r="C724" s="3"/>
      <c r="D724" s="46"/>
      <c r="E724" s="75"/>
      <c r="F724" s="17"/>
      <c r="G724" s="18"/>
      <c r="H724" s="58"/>
      <c r="I724" s="46"/>
      <c r="J724" s="282"/>
      <c r="K724" s="77"/>
      <c r="L724" s="238"/>
      <c r="M724" s="78">
        <f>Kosten</f>
        <v>0</v>
      </c>
      <c r="N724" s="136"/>
      <c r="P724" s="224"/>
      <c r="Q724" s="227"/>
      <c r="S724" s="228"/>
    </row>
    <row r="725" spans="1:19" x14ac:dyDescent="0.25">
      <c r="A725" s="4"/>
      <c r="B725" s="254"/>
      <c r="C725" s="3"/>
      <c r="D725" s="46"/>
      <c r="E725" s="75"/>
      <c r="F725" s="17"/>
      <c r="G725" s="18"/>
      <c r="H725" s="58"/>
      <c r="I725" s="46"/>
      <c r="J725" s="282"/>
      <c r="K725" s="77"/>
      <c r="L725" s="238"/>
      <c r="M725" s="78">
        <f>Kosten</f>
        <v>0</v>
      </c>
      <c r="N725" s="136"/>
      <c r="P725" s="224"/>
      <c r="Q725" s="227"/>
      <c r="S725" s="228"/>
    </row>
    <row r="726" spans="1:19" x14ac:dyDescent="0.25">
      <c r="A726" s="4"/>
      <c r="B726" s="254"/>
      <c r="C726" s="3"/>
      <c r="D726" s="46"/>
      <c r="E726" s="75"/>
      <c r="F726" s="17"/>
      <c r="G726" s="18"/>
      <c r="H726" s="58"/>
      <c r="I726" s="46"/>
      <c r="J726" s="282"/>
      <c r="K726" s="77"/>
      <c r="L726" s="238"/>
      <c r="M726" s="78">
        <f>Kosten</f>
        <v>0</v>
      </c>
      <c r="N726" s="136"/>
      <c r="P726" s="224"/>
      <c r="Q726" s="227"/>
      <c r="S726" s="228"/>
    </row>
    <row r="727" spans="1:19" x14ac:dyDescent="0.25">
      <c r="A727" s="4"/>
      <c r="B727" s="254"/>
      <c r="C727" s="3"/>
      <c r="D727" s="46"/>
      <c r="E727" s="75"/>
      <c r="F727" s="17"/>
      <c r="G727" s="18"/>
      <c r="H727" s="58"/>
      <c r="I727" s="46"/>
      <c r="J727" s="282"/>
      <c r="K727" s="77"/>
      <c r="L727" s="238"/>
      <c r="M727" s="78">
        <f>Kosten</f>
        <v>0</v>
      </c>
      <c r="N727" s="136"/>
      <c r="P727" s="224"/>
      <c r="Q727" s="227"/>
      <c r="S727" s="228"/>
    </row>
    <row r="728" spans="1:19" x14ac:dyDescent="0.25">
      <c r="A728" s="4"/>
      <c r="B728" s="254"/>
      <c r="C728" s="3"/>
      <c r="D728" s="46"/>
      <c r="E728" s="75"/>
      <c r="F728" s="17"/>
      <c r="G728" s="18"/>
      <c r="H728" s="58"/>
      <c r="I728" s="46"/>
      <c r="J728" s="282"/>
      <c r="K728" s="77"/>
      <c r="L728" s="238"/>
      <c r="M728" s="78">
        <f>Kosten</f>
        <v>0</v>
      </c>
      <c r="N728" s="136"/>
      <c r="P728" s="224"/>
      <c r="Q728" s="227"/>
      <c r="S728" s="228"/>
    </row>
    <row r="729" spans="1:19" x14ac:dyDescent="0.25">
      <c r="A729" s="4"/>
      <c r="B729" s="254"/>
      <c r="C729" s="3"/>
      <c r="D729" s="46"/>
      <c r="E729" s="75"/>
      <c r="F729" s="17"/>
      <c r="G729" s="18"/>
      <c r="H729" s="58"/>
      <c r="I729" s="46"/>
      <c r="J729" s="282"/>
      <c r="K729" s="77"/>
      <c r="L729" s="238"/>
      <c r="M729" s="78">
        <f>Kosten</f>
        <v>0</v>
      </c>
      <c r="N729" s="136"/>
      <c r="P729" s="224"/>
      <c r="Q729" s="227"/>
      <c r="S729" s="228"/>
    </row>
    <row r="730" spans="1:19" x14ac:dyDescent="0.25">
      <c r="A730" s="4"/>
      <c r="B730" s="254"/>
      <c r="C730" s="3"/>
      <c r="D730" s="46"/>
      <c r="E730" s="75"/>
      <c r="F730" s="17"/>
      <c r="G730" s="18"/>
      <c r="H730" s="58"/>
      <c r="I730" s="46"/>
      <c r="J730" s="282"/>
      <c r="K730" s="77"/>
      <c r="L730" s="238"/>
      <c r="M730" s="78">
        <f>Kosten</f>
        <v>0</v>
      </c>
      <c r="N730" s="136"/>
      <c r="P730" s="224"/>
      <c r="Q730" s="227"/>
      <c r="S730" s="228"/>
    </row>
    <row r="731" spans="1:19" x14ac:dyDescent="0.25">
      <c r="A731" s="4"/>
      <c r="B731" s="254"/>
      <c r="C731" s="3"/>
      <c r="D731" s="46"/>
      <c r="E731" s="75"/>
      <c r="F731" s="17"/>
      <c r="G731" s="18"/>
      <c r="H731" s="58"/>
      <c r="I731" s="46"/>
      <c r="J731" s="282"/>
      <c r="K731" s="77"/>
      <c r="L731" s="238"/>
      <c r="M731" s="78">
        <f>Kosten</f>
        <v>0</v>
      </c>
      <c r="N731" s="136"/>
      <c r="P731" s="224"/>
      <c r="Q731" s="227"/>
      <c r="S731" s="228"/>
    </row>
    <row r="732" spans="1:19" x14ac:dyDescent="0.25">
      <c r="A732" s="4"/>
      <c r="B732" s="254"/>
      <c r="C732" s="3"/>
      <c r="D732" s="46"/>
      <c r="E732" s="75"/>
      <c r="F732" s="17"/>
      <c r="G732" s="18"/>
      <c r="H732" s="58"/>
      <c r="I732" s="46"/>
      <c r="J732" s="282"/>
      <c r="K732" s="77"/>
      <c r="L732" s="238"/>
      <c r="M732" s="78">
        <f>Kosten</f>
        <v>0</v>
      </c>
      <c r="N732" s="136"/>
      <c r="P732" s="224"/>
      <c r="Q732" s="227"/>
      <c r="S732" s="228"/>
    </row>
    <row r="733" spans="1:19" x14ac:dyDescent="0.25">
      <c r="A733" s="4"/>
      <c r="B733" s="254"/>
      <c r="C733" s="3"/>
      <c r="D733" s="46"/>
      <c r="E733" s="75"/>
      <c r="F733" s="17"/>
      <c r="G733" s="18"/>
      <c r="H733" s="58"/>
      <c r="I733" s="46"/>
      <c r="J733" s="282"/>
      <c r="K733" s="77"/>
      <c r="L733" s="238"/>
      <c r="M733" s="78">
        <f>Kosten</f>
        <v>0</v>
      </c>
      <c r="N733" s="136"/>
      <c r="P733" s="224"/>
      <c r="Q733" s="227"/>
      <c r="S733" s="228"/>
    </row>
    <row r="734" spans="1:19" x14ac:dyDescent="0.25">
      <c r="A734" s="4"/>
      <c r="B734" s="254"/>
      <c r="C734" s="3"/>
      <c r="D734" s="46"/>
      <c r="E734" s="75"/>
      <c r="F734" s="17"/>
      <c r="G734" s="18"/>
      <c r="H734" s="58"/>
      <c r="I734" s="46"/>
      <c r="J734" s="282"/>
      <c r="K734" s="77"/>
      <c r="L734" s="238"/>
      <c r="M734" s="78">
        <f>Kosten</f>
        <v>0</v>
      </c>
      <c r="N734" s="136"/>
      <c r="P734" s="224"/>
      <c r="Q734" s="227"/>
      <c r="S734" s="228"/>
    </row>
    <row r="735" spans="1:19" x14ac:dyDescent="0.25">
      <c r="A735" s="4"/>
      <c r="B735" s="254"/>
      <c r="C735" s="3"/>
      <c r="D735" s="46"/>
      <c r="E735" s="75"/>
      <c r="F735" s="17"/>
      <c r="G735" s="18"/>
      <c r="H735" s="58"/>
      <c r="I735" s="46"/>
      <c r="J735" s="282"/>
      <c r="K735" s="77"/>
      <c r="L735" s="238"/>
      <c r="M735" s="78">
        <f>Kosten</f>
        <v>0</v>
      </c>
      <c r="N735" s="136"/>
      <c r="P735" s="224"/>
      <c r="Q735" s="227"/>
      <c r="S735" s="228"/>
    </row>
    <row r="736" spans="1:19" x14ac:dyDescent="0.25">
      <c r="A736" s="4"/>
      <c r="B736" s="254"/>
      <c r="C736" s="3"/>
      <c r="D736" s="46"/>
      <c r="E736" s="75"/>
      <c r="F736" s="17"/>
      <c r="G736" s="18"/>
      <c r="H736" s="58"/>
      <c r="I736" s="46"/>
      <c r="J736" s="282"/>
      <c r="K736" s="77"/>
      <c r="L736" s="238"/>
      <c r="M736" s="78">
        <f>Kosten</f>
        <v>0</v>
      </c>
      <c r="N736" s="136"/>
      <c r="P736" s="224"/>
      <c r="Q736" s="227"/>
      <c r="S736" s="228"/>
    </row>
    <row r="737" spans="1:19" x14ac:dyDescent="0.25">
      <c r="A737" s="4"/>
      <c r="B737" s="254"/>
      <c r="C737" s="3"/>
      <c r="D737" s="46"/>
      <c r="E737" s="75"/>
      <c r="F737" s="17"/>
      <c r="G737" s="18"/>
      <c r="H737" s="58"/>
      <c r="I737" s="46"/>
      <c r="J737" s="282"/>
      <c r="K737" s="77"/>
      <c r="L737" s="238"/>
      <c r="M737" s="78">
        <f>Kosten</f>
        <v>0</v>
      </c>
      <c r="N737" s="136"/>
      <c r="P737" s="224"/>
      <c r="Q737" s="227"/>
      <c r="S737" s="228"/>
    </row>
    <row r="738" spans="1:19" x14ac:dyDescent="0.25">
      <c r="A738" s="4"/>
      <c r="B738" s="254"/>
      <c r="C738" s="3"/>
      <c r="D738" s="46"/>
      <c r="E738" s="75"/>
      <c r="F738" s="17"/>
      <c r="G738" s="18"/>
      <c r="H738" s="58"/>
      <c r="I738" s="46"/>
      <c r="J738" s="282"/>
      <c r="K738" s="77"/>
      <c r="L738" s="238"/>
      <c r="M738" s="78">
        <f>Kosten</f>
        <v>0</v>
      </c>
      <c r="N738" s="136"/>
      <c r="P738" s="224"/>
      <c r="Q738" s="227"/>
      <c r="S738" s="228"/>
    </row>
    <row r="739" spans="1:19" x14ac:dyDescent="0.25">
      <c r="A739" s="4"/>
      <c r="B739" s="254"/>
      <c r="C739" s="3"/>
      <c r="D739" s="46"/>
      <c r="E739" s="75"/>
      <c r="F739" s="17"/>
      <c r="G739" s="18"/>
      <c r="H739" s="58"/>
      <c r="I739" s="46"/>
      <c r="J739" s="282"/>
      <c r="K739" s="77"/>
      <c r="L739" s="238"/>
      <c r="M739" s="78">
        <f>Kosten</f>
        <v>0</v>
      </c>
      <c r="N739" s="136"/>
      <c r="P739" s="224"/>
      <c r="Q739" s="227"/>
      <c r="S739" s="228"/>
    </row>
    <row r="740" spans="1:19" x14ac:dyDescent="0.25">
      <c r="A740" s="4"/>
      <c r="B740" s="254"/>
      <c r="C740" s="3"/>
      <c r="D740" s="46"/>
      <c r="E740" s="75"/>
      <c r="F740" s="17"/>
      <c r="G740" s="18"/>
      <c r="H740" s="58"/>
      <c r="I740" s="46"/>
      <c r="J740" s="282"/>
      <c r="K740" s="77"/>
      <c r="L740" s="238"/>
      <c r="M740" s="78">
        <f>Kosten</f>
        <v>0</v>
      </c>
      <c r="N740" s="136"/>
      <c r="P740" s="224"/>
      <c r="Q740" s="227"/>
      <c r="S740" s="228"/>
    </row>
    <row r="741" spans="1:19" x14ac:dyDescent="0.25">
      <c r="A741" s="4"/>
      <c r="B741" s="254"/>
      <c r="C741" s="3"/>
      <c r="D741" s="46"/>
      <c r="E741" s="75"/>
      <c r="F741" s="17"/>
      <c r="G741" s="18"/>
      <c r="H741" s="58"/>
      <c r="I741" s="46"/>
      <c r="J741" s="282"/>
      <c r="K741" s="77"/>
      <c r="L741" s="238"/>
      <c r="M741" s="78">
        <f>Kosten</f>
        <v>0</v>
      </c>
      <c r="N741" s="136"/>
      <c r="P741" s="224"/>
      <c r="Q741" s="227"/>
      <c r="S741" s="228"/>
    </row>
    <row r="742" spans="1:19" x14ac:dyDescent="0.25">
      <c r="A742" s="4"/>
      <c r="B742" s="254"/>
      <c r="C742" s="3"/>
      <c r="D742" s="46"/>
      <c r="E742" s="75"/>
      <c r="F742" s="17"/>
      <c r="G742" s="18"/>
      <c r="H742" s="58"/>
      <c r="I742" s="46"/>
      <c r="J742" s="282"/>
      <c r="K742" s="77"/>
      <c r="L742" s="238"/>
      <c r="M742" s="78">
        <f>Kosten</f>
        <v>0</v>
      </c>
      <c r="N742" s="136"/>
      <c r="P742" s="224"/>
      <c r="Q742" s="227"/>
      <c r="S742" s="228"/>
    </row>
    <row r="743" spans="1:19" x14ac:dyDescent="0.25">
      <c r="A743" s="4"/>
      <c r="B743" s="254"/>
      <c r="C743" s="3"/>
      <c r="D743" s="46"/>
      <c r="E743" s="75"/>
      <c r="F743" s="17"/>
      <c r="G743" s="18"/>
      <c r="H743" s="58"/>
      <c r="I743" s="46"/>
      <c r="J743" s="282"/>
      <c r="K743" s="77"/>
      <c r="L743" s="238"/>
      <c r="M743" s="78">
        <f>Kosten</f>
        <v>0</v>
      </c>
      <c r="N743" s="136"/>
      <c r="P743" s="224"/>
      <c r="Q743" s="227"/>
      <c r="S743" s="228"/>
    </row>
    <row r="744" spans="1:19" x14ac:dyDescent="0.25">
      <c r="A744" s="4"/>
      <c r="B744" s="254"/>
      <c r="C744" s="3"/>
      <c r="D744" s="46"/>
      <c r="E744" s="75"/>
      <c r="F744" s="17"/>
      <c r="G744" s="18"/>
      <c r="H744" s="58"/>
      <c r="I744" s="46"/>
      <c r="J744" s="282"/>
      <c r="K744" s="77"/>
      <c r="L744" s="238"/>
      <c r="M744" s="78">
        <f>Kosten</f>
        <v>0</v>
      </c>
      <c r="N744" s="136"/>
      <c r="P744" s="224"/>
      <c r="Q744" s="227"/>
      <c r="S744" s="228"/>
    </row>
    <row r="745" spans="1:19" x14ac:dyDescent="0.25">
      <c r="A745" s="4"/>
      <c r="B745" s="254"/>
      <c r="C745" s="3"/>
      <c r="D745" s="46"/>
      <c r="E745" s="75"/>
      <c r="F745" s="17"/>
      <c r="G745" s="18"/>
      <c r="H745" s="58"/>
      <c r="I745" s="46"/>
      <c r="J745" s="282"/>
      <c r="K745" s="77"/>
      <c r="L745" s="238"/>
      <c r="M745" s="78">
        <f>Kosten</f>
        <v>0</v>
      </c>
      <c r="N745" s="136"/>
      <c r="P745" s="224"/>
      <c r="Q745" s="227"/>
      <c r="S745" s="228"/>
    </row>
    <row r="746" spans="1:19" x14ac:dyDescent="0.25">
      <c r="A746" s="4"/>
      <c r="B746" s="254"/>
      <c r="C746" s="3"/>
      <c r="D746" s="46"/>
      <c r="E746" s="75"/>
      <c r="F746" s="17"/>
      <c r="G746" s="18"/>
      <c r="H746" s="58"/>
      <c r="I746" s="46"/>
      <c r="J746" s="282"/>
      <c r="K746" s="77"/>
      <c r="L746" s="238"/>
      <c r="M746" s="78">
        <f>Kosten</f>
        <v>0</v>
      </c>
      <c r="N746" s="136"/>
      <c r="P746" s="224"/>
      <c r="Q746" s="227"/>
      <c r="S746" s="228"/>
    </row>
    <row r="747" spans="1:19" x14ac:dyDescent="0.25">
      <c r="A747" s="4"/>
      <c r="B747" s="254"/>
      <c r="C747" s="3"/>
      <c r="D747" s="46"/>
      <c r="E747" s="75"/>
      <c r="F747" s="17"/>
      <c r="G747" s="18"/>
      <c r="H747" s="58"/>
      <c r="I747" s="46"/>
      <c r="J747" s="282"/>
      <c r="K747" s="77"/>
      <c r="L747" s="238"/>
      <c r="M747" s="78">
        <f>Kosten</f>
        <v>0</v>
      </c>
      <c r="N747" s="136"/>
      <c r="P747" s="224"/>
      <c r="Q747" s="227"/>
      <c r="S747" s="228"/>
    </row>
    <row r="748" spans="1:19" x14ac:dyDescent="0.25">
      <c r="A748" s="4"/>
      <c r="B748" s="254"/>
      <c r="C748" s="3"/>
      <c r="D748" s="46"/>
      <c r="E748" s="75"/>
      <c r="F748" s="17"/>
      <c r="G748" s="18"/>
      <c r="H748" s="58"/>
      <c r="I748" s="46"/>
      <c r="J748" s="282"/>
      <c r="K748" s="77"/>
      <c r="L748" s="238"/>
      <c r="M748" s="78">
        <f>Kosten</f>
        <v>0</v>
      </c>
      <c r="N748" s="136"/>
      <c r="P748" s="224"/>
      <c r="Q748" s="227"/>
      <c r="S748" s="228"/>
    </row>
    <row r="749" spans="1:19" x14ac:dyDescent="0.25">
      <c r="A749" s="4"/>
      <c r="B749" s="254"/>
      <c r="C749" s="3"/>
      <c r="D749" s="46"/>
      <c r="E749" s="75"/>
      <c r="F749" s="17"/>
      <c r="G749" s="18"/>
      <c r="H749" s="58"/>
      <c r="I749" s="46"/>
      <c r="J749" s="282"/>
      <c r="K749" s="77"/>
      <c r="L749" s="238"/>
      <c r="M749" s="78">
        <f>Kosten</f>
        <v>0</v>
      </c>
      <c r="N749" s="136"/>
      <c r="P749" s="224"/>
      <c r="Q749" s="227"/>
      <c r="S749" s="228"/>
    </row>
    <row r="750" spans="1:19" x14ac:dyDescent="0.25">
      <c r="A750" s="4"/>
      <c r="B750" s="254"/>
      <c r="C750" s="3"/>
      <c r="D750" s="46"/>
      <c r="E750" s="75"/>
      <c r="F750" s="17"/>
      <c r="G750" s="18"/>
      <c r="H750" s="58"/>
      <c r="I750" s="46"/>
      <c r="J750" s="282"/>
      <c r="K750" s="77"/>
      <c r="L750" s="238"/>
      <c r="M750" s="78">
        <f>Kosten</f>
        <v>0</v>
      </c>
      <c r="N750" s="136"/>
      <c r="P750" s="224"/>
      <c r="Q750" s="227"/>
      <c r="S750" s="228"/>
    </row>
    <row r="751" spans="1:19" x14ac:dyDescent="0.25">
      <c r="A751" s="4"/>
      <c r="B751" s="254"/>
      <c r="C751" s="3"/>
      <c r="D751" s="46"/>
      <c r="E751" s="75"/>
      <c r="F751" s="17"/>
      <c r="G751" s="18"/>
      <c r="H751" s="58"/>
      <c r="I751" s="46"/>
      <c r="J751" s="282"/>
      <c r="K751" s="77"/>
      <c r="L751" s="238"/>
      <c r="M751" s="78">
        <f>Kosten</f>
        <v>0</v>
      </c>
      <c r="N751" s="136"/>
      <c r="P751" s="224"/>
      <c r="Q751" s="227"/>
      <c r="S751" s="228"/>
    </row>
    <row r="752" spans="1:19" x14ac:dyDescent="0.25">
      <c r="A752" s="4"/>
      <c r="B752" s="254"/>
      <c r="C752" s="3"/>
      <c r="D752" s="46"/>
      <c r="E752" s="75"/>
      <c r="F752" s="17"/>
      <c r="G752" s="18"/>
      <c r="H752" s="58"/>
      <c r="I752" s="46"/>
      <c r="J752" s="282"/>
      <c r="K752" s="77"/>
      <c r="L752" s="238"/>
      <c r="M752" s="78">
        <f>Kosten</f>
        <v>0</v>
      </c>
      <c r="N752" s="136"/>
      <c r="P752" s="224"/>
      <c r="Q752" s="227"/>
      <c r="S752" s="228"/>
    </row>
    <row r="753" spans="1:19" x14ac:dyDescent="0.25">
      <c r="A753" s="4"/>
      <c r="B753" s="254"/>
      <c r="C753" s="3"/>
      <c r="D753" s="46"/>
      <c r="E753" s="75"/>
      <c r="F753" s="17"/>
      <c r="G753" s="18"/>
      <c r="H753" s="58"/>
      <c r="I753" s="46"/>
      <c r="J753" s="282"/>
      <c r="K753" s="77"/>
      <c r="L753" s="238"/>
      <c r="M753" s="78">
        <f>Kosten</f>
        <v>0</v>
      </c>
      <c r="N753" s="136"/>
      <c r="P753" s="224"/>
      <c r="Q753" s="227"/>
      <c r="S753" s="228"/>
    </row>
    <row r="754" spans="1:19" x14ac:dyDescent="0.25">
      <c r="A754" s="4"/>
      <c r="B754" s="254"/>
      <c r="C754" s="3"/>
      <c r="D754" s="46"/>
      <c r="E754" s="75"/>
      <c r="F754" s="17"/>
      <c r="G754" s="18"/>
      <c r="H754" s="58"/>
      <c r="I754" s="46"/>
      <c r="J754" s="282"/>
      <c r="K754" s="77"/>
      <c r="L754" s="238"/>
      <c r="M754" s="78">
        <f>Kosten</f>
        <v>0</v>
      </c>
      <c r="N754" s="136"/>
      <c r="P754" s="224"/>
      <c r="Q754" s="227"/>
      <c r="S754" s="228"/>
    </row>
    <row r="755" spans="1:19" x14ac:dyDescent="0.25">
      <c r="A755" s="4"/>
      <c r="B755" s="254"/>
      <c r="C755" s="3"/>
      <c r="D755" s="46"/>
      <c r="E755" s="75"/>
      <c r="F755" s="17"/>
      <c r="G755" s="18"/>
      <c r="H755" s="58"/>
      <c r="I755" s="46"/>
      <c r="J755" s="282"/>
      <c r="K755" s="77"/>
      <c r="L755" s="238"/>
      <c r="M755" s="78">
        <f>Kosten</f>
        <v>0</v>
      </c>
      <c r="N755" s="136"/>
      <c r="P755" s="224"/>
      <c r="Q755" s="227"/>
      <c r="S755" s="228"/>
    </row>
    <row r="756" spans="1:19" x14ac:dyDescent="0.25">
      <c r="A756" s="4"/>
      <c r="B756" s="254"/>
      <c r="C756" s="3"/>
      <c r="D756" s="46"/>
      <c r="E756" s="75"/>
      <c r="F756" s="17"/>
      <c r="G756" s="18"/>
      <c r="H756" s="58"/>
      <c r="I756" s="46"/>
      <c r="J756" s="282"/>
      <c r="K756" s="77"/>
      <c r="L756" s="238"/>
      <c r="M756" s="78">
        <f>Kosten</f>
        <v>0</v>
      </c>
      <c r="N756" s="136"/>
      <c r="P756" s="224"/>
      <c r="Q756" s="227"/>
      <c r="S756" s="228"/>
    </row>
    <row r="757" spans="1:19" x14ac:dyDescent="0.25">
      <c r="A757" s="4"/>
      <c r="B757" s="254"/>
      <c r="C757" s="3"/>
      <c r="D757" s="46"/>
      <c r="E757" s="75"/>
      <c r="F757" s="17"/>
      <c r="G757" s="18"/>
      <c r="H757" s="58"/>
      <c r="I757" s="46"/>
      <c r="J757" s="282"/>
      <c r="K757" s="77"/>
      <c r="L757" s="238"/>
      <c r="M757" s="78">
        <f>Kosten</f>
        <v>0</v>
      </c>
      <c r="N757" s="136"/>
      <c r="P757" s="224"/>
      <c r="Q757" s="227"/>
      <c r="S757" s="228"/>
    </row>
    <row r="758" spans="1:19" x14ac:dyDescent="0.25">
      <c r="A758" s="4"/>
      <c r="B758" s="254"/>
      <c r="C758" s="3"/>
      <c r="D758" s="46"/>
      <c r="E758" s="75"/>
      <c r="F758" s="17"/>
      <c r="G758" s="18"/>
      <c r="H758" s="58"/>
      <c r="I758" s="46"/>
      <c r="J758" s="282"/>
      <c r="K758" s="77"/>
      <c r="L758" s="238"/>
      <c r="M758" s="78">
        <f>Kosten</f>
        <v>0</v>
      </c>
      <c r="N758" s="136"/>
      <c r="P758" s="224"/>
      <c r="Q758" s="227"/>
      <c r="S758" s="228"/>
    </row>
    <row r="759" spans="1:19" x14ac:dyDescent="0.25">
      <c r="A759" s="4"/>
      <c r="B759" s="254"/>
      <c r="C759" s="3"/>
      <c r="D759" s="46"/>
      <c r="E759" s="75"/>
      <c r="F759" s="17"/>
      <c r="G759" s="18"/>
      <c r="H759" s="58"/>
      <c r="I759" s="46"/>
      <c r="J759" s="282"/>
      <c r="K759" s="77"/>
      <c r="L759" s="238"/>
      <c r="M759" s="78">
        <f>Kosten</f>
        <v>0</v>
      </c>
      <c r="N759" s="136"/>
      <c r="P759" s="224"/>
      <c r="Q759" s="227"/>
      <c r="S759" s="228"/>
    </row>
    <row r="760" spans="1:19" x14ac:dyDescent="0.25">
      <c r="A760" s="4"/>
      <c r="B760" s="254"/>
      <c r="C760" s="3"/>
      <c r="D760" s="46"/>
      <c r="E760" s="75"/>
      <c r="F760" s="17"/>
      <c r="G760" s="18"/>
      <c r="H760" s="58"/>
      <c r="I760" s="46"/>
      <c r="J760" s="282"/>
      <c r="K760" s="77"/>
      <c r="L760" s="238"/>
      <c r="M760" s="78">
        <f>Kosten</f>
        <v>0</v>
      </c>
      <c r="N760" s="136"/>
      <c r="P760" s="224"/>
      <c r="Q760" s="227"/>
      <c r="S760" s="228"/>
    </row>
    <row r="761" spans="1:19" x14ac:dyDescent="0.25">
      <c r="A761" s="4"/>
      <c r="B761" s="254"/>
      <c r="C761" s="3"/>
      <c r="D761" s="46"/>
      <c r="E761" s="75"/>
      <c r="F761" s="17"/>
      <c r="G761" s="18"/>
      <c r="H761" s="58"/>
      <c r="I761" s="46"/>
      <c r="J761" s="282"/>
      <c r="K761" s="77"/>
      <c r="L761" s="238"/>
      <c r="M761" s="78">
        <f>Kosten</f>
        <v>0</v>
      </c>
      <c r="N761" s="136"/>
      <c r="P761" s="224"/>
      <c r="Q761" s="227"/>
      <c r="S761" s="228"/>
    </row>
    <row r="762" spans="1:19" x14ac:dyDescent="0.25">
      <c r="A762" s="4"/>
      <c r="B762" s="254"/>
      <c r="C762" s="3"/>
      <c r="D762" s="46"/>
      <c r="E762" s="75"/>
      <c r="F762" s="17"/>
      <c r="G762" s="18"/>
      <c r="H762" s="58"/>
      <c r="I762" s="46"/>
      <c r="J762" s="282"/>
      <c r="K762" s="77"/>
      <c r="L762" s="238"/>
      <c r="M762" s="78">
        <f>Kosten</f>
        <v>0</v>
      </c>
      <c r="N762" s="136"/>
      <c r="P762" s="224"/>
      <c r="Q762" s="227"/>
      <c r="S762" s="228"/>
    </row>
    <row r="763" spans="1:19" x14ac:dyDescent="0.25">
      <c r="A763" s="4"/>
      <c r="B763" s="254"/>
      <c r="C763" s="3"/>
      <c r="D763" s="46"/>
      <c r="E763" s="75"/>
      <c r="F763" s="17"/>
      <c r="G763" s="18"/>
      <c r="H763" s="58"/>
      <c r="I763" s="46"/>
      <c r="J763" s="282"/>
      <c r="K763" s="77"/>
      <c r="L763" s="238"/>
      <c r="M763" s="78">
        <f>Kosten</f>
        <v>0</v>
      </c>
      <c r="N763" s="136"/>
      <c r="P763" s="224"/>
      <c r="Q763" s="227"/>
      <c r="S763" s="228"/>
    </row>
    <row r="764" spans="1:19" x14ac:dyDescent="0.25">
      <c r="A764" s="4"/>
      <c r="B764" s="254"/>
      <c r="C764" s="3"/>
      <c r="D764" s="46"/>
      <c r="E764" s="75"/>
      <c r="F764" s="17"/>
      <c r="G764" s="18"/>
      <c r="H764" s="58"/>
      <c r="I764" s="46"/>
      <c r="J764" s="282"/>
      <c r="K764" s="77"/>
      <c r="L764" s="238"/>
      <c r="M764" s="78">
        <f>Kosten</f>
        <v>0</v>
      </c>
      <c r="N764" s="136"/>
      <c r="P764" s="224"/>
      <c r="Q764" s="227"/>
      <c r="S764" s="228"/>
    </row>
    <row r="765" spans="1:19" x14ac:dyDescent="0.25">
      <c r="A765" s="4"/>
      <c r="B765" s="254"/>
      <c r="C765" s="3"/>
      <c r="D765" s="46"/>
      <c r="E765" s="75"/>
      <c r="F765" s="17"/>
      <c r="G765" s="18"/>
      <c r="H765" s="58"/>
      <c r="I765" s="46"/>
      <c r="J765" s="282"/>
      <c r="K765" s="77"/>
      <c r="L765" s="238"/>
      <c r="M765" s="78">
        <f>Kosten</f>
        <v>0</v>
      </c>
      <c r="N765" s="136"/>
      <c r="P765" s="224"/>
      <c r="Q765" s="227"/>
      <c r="S765" s="228"/>
    </row>
    <row r="766" spans="1:19" x14ac:dyDescent="0.25">
      <c r="A766" s="4"/>
      <c r="B766" s="254"/>
      <c r="C766" s="3"/>
      <c r="D766" s="46"/>
      <c r="E766" s="75"/>
      <c r="F766" s="17"/>
      <c r="G766" s="18"/>
      <c r="H766" s="58"/>
      <c r="I766" s="46"/>
      <c r="J766" s="282"/>
      <c r="K766" s="77"/>
      <c r="L766" s="238"/>
      <c r="M766" s="78">
        <f>Kosten</f>
        <v>0</v>
      </c>
      <c r="N766" s="136"/>
      <c r="P766" s="224"/>
      <c r="Q766" s="227"/>
      <c r="S766" s="228"/>
    </row>
    <row r="767" spans="1:19" x14ac:dyDescent="0.25">
      <c r="A767" s="4"/>
      <c r="B767" s="254"/>
      <c r="C767" s="3"/>
      <c r="D767" s="46"/>
      <c r="E767" s="75"/>
      <c r="F767" s="17"/>
      <c r="G767" s="18"/>
      <c r="H767" s="58"/>
      <c r="I767" s="46"/>
      <c r="J767" s="282"/>
      <c r="K767" s="77"/>
      <c r="L767" s="238"/>
      <c r="M767" s="78">
        <f>Kosten</f>
        <v>0</v>
      </c>
      <c r="N767" s="136"/>
      <c r="P767" s="224"/>
      <c r="Q767" s="227"/>
      <c r="S767" s="228"/>
    </row>
    <row r="768" spans="1:19" x14ac:dyDescent="0.25">
      <c r="A768" s="4"/>
      <c r="B768" s="254"/>
      <c r="C768" s="3"/>
      <c r="D768" s="46"/>
      <c r="E768" s="75"/>
      <c r="F768" s="17"/>
      <c r="G768" s="18"/>
      <c r="H768" s="58"/>
      <c r="I768" s="46"/>
      <c r="J768" s="282"/>
      <c r="K768" s="77"/>
      <c r="L768" s="238"/>
      <c r="M768" s="78">
        <f>Kosten</f>
        <v>0</v>
      </c>
      <c r="N768" s="136"/>
      <c r="P768" s="224"/>
      <c r="Q768" s="227"/>
      <c r="S768" s="228"/>
    </row>
    <row r="769" spans="1:19" x14ac:dyDescent="0.25">
      <c r="A769" s="4"/>
      <c r="B769" s="254"/>
      <c r="C769" s="3"/>
      <c r="D769" s="46"/>
      <c r="E769" s="75"/>
      <c r="F769" s="17"/>
      <c r="G769" s="18"/>
      <c r="H769" s="58"/>
      <c r="I769" s="46"/>
      <c r="J769" s="282"/>
      <c r="K769" s="77"/>
      <c r="L769" s="238"/>
      <c r="M769" s="78">
        <f>Kosten</f>
        <v>0</v>
      </c>
      <c r="N769" s="136"/>
      <c r="P769" s="224"/>
      <c r="Q769" s="227"/>
      <c r="S769" s="228"/>
    </row>
    <row r="770" spans="1:19" x14ac:dyDescent="0.25">
      <c r="A770" s="4"/>
      <c r="B770" s="254"/>
      <c r="C770" s="3"/>
      <c r="D770" s="46"/>
      <c r="E770" s="75"/>
      <c r="F770" s="17"/>
      <c r="G770" s="18"/>
      <c r="H770" s="58"/>
      <c r="I770" s="46"/>
      <c r="J770" s="282"/>
      <c r="K770" s="77"/>
      <c r="L770" s="238"/>
      <c r="M770" s="78">
        <f>Kosten</f>
        <v>0</v>
      </c>
      <c r="N770" s="136"/>
      <c r="P770" s="224"/>
      <c r="Q770" s="227"/>
      <c r="S770" s="228"/>
    </row>
    <row r="771" spans="1:19" x14ac:dyDescent="0.25">
      <c r="A771" s="4"/>
      <c r="B771" s="254"/>
      <c r="C771" s="3"/>
      <c r="D771" s="46"/>
      <c r="E771" s="75"/>
      <c r="F771" s="17"/>
      <c r="G771" s="18"/>
      <c r="H771" s="58"/>
      <c r="I771" s="46"/>
      <c r="J771" s="282"/>
      <c r="K771" s="77"/>
      <c r="L771" s="238"/>
      <c r="M771" s="78">
        <f>Kosten</f>
        <v>0</v>
      </c>
      <c r="N771" s="136"/>
      <c r="P771" s="224"/>
      <c r="Q771" s="227"/>
      <c r="S771" s="228"/>
    </row>
    <row r="772" spans="1:19" x14ac:dyDescent="0.25">
      <c r="A772" s="4"/>
      <c r="B772" s="254"/>
      <c r="C772" s="3"/>
      <c r="D772" s="46"/>
      <c r="E772" s="75"/>
      <c r="F772" s="17"/>
      <c r="G772" s="18"/>
      <c r="H772" s="58"/>
      <c r="I772" s="46"/>
      <c r="J772" s="282"/>
      <c r="K772" s="77"/>
      <c r="L772" s="238"/>
      <c r="M772" s="78">
        <f>Kosten</f>
        <v>0</v>
      </c>
      <c r="N772" s="136"/>
      <c r="P772" s="224"/>
      <c r="Q772" s="227"/>
      <c r="S772" s="228"/>
    </row>
    <row r="773" spans="1:19" x14ac:dyDescent="0.25">
      <c r="A773" s="4"/>
      <c r="B773" s="254"/>
      <c r="C773" s="3"/>
      <c r="D773" s="46"/>
      <c r="E773" s="75"/>
      <c r="F773" s="17"/>
      <c r="G773" s="18"/>
      <c r="H773" s="58"/>
      <c r="I773" s="46"/>
      <c r="J773" s="282"/>
      <c r="K773" s="77"/>
      <c r="L773" s="238"/>
      <c r="M773" s="78">
        <f>Kosten</f>
        <v>0</v>
      </c>
      <c r="N773" s="136"/>
      <c r="P773" s="224"/>
      <c r="Q773" s="227"/>
      <c r="S773" s="228"/>
    </row>
    <row r="774" spans="1:19" x14ac:dyDescent="0.25">
      <c r="A774" s="4"/>
      <c r="B774" s="254"/>
      <c r="C774" s="3"/>
      <c r="D774" s="46"/>
      <c r="E774" s="75"/>
      <c r="F774" s="17"/>
      <c r="G774" s="18"/>
      <c r="H774" s="58"/>
      <c r="I774" s="46"/>
      <c r="J774" s="282"/>
      <c r="K774" s="77"/>
      <c r="L774" s="238"/>
      <c r="M774" s="78">
        <f>Kosten</f>
        <v>0</v>
      </c>
      <c r="N774" s="136"/>
      <c r="P774" s="224"/>
      <c r="Q774" s="227"/>
      <c r="S774" s="228"/>
    </row>
    <row r="775" spans="1:19" x14ac:dyDescent="0.25">
      <c r="A775" s="4"/>
      <c r="B775" s="254"/>
      <c r="C775" s="3"/>
      <c r="D775" s="46"/>
      <c r="E775" s="75"/>
      <c r="F775" s="17"/>
      <c r="G775" s="18"/>
      <c r="H775" s="58"/>
      <c r="I775" s="46"/>
      <c r="J775" s="282"/>
      <c r="K775" s="77"/>
      <c r="L775" s="238"/>
      <c r="M775" s="78">
        <f>Kosten</f>
        <v>0</v>
      </c>
      <c r="N775" s="136"/>
      <c r="P775" s="224"/>
      <c r="Q775" s="227"/>
      <c r="S775" s="228"/>
    </row>
    <row r="776" spans="1:19" x14ac:dyDescent="0.25">
      <c r="A776" s="4"/>
      <c r="B776" s="254"/>
      <c r="C776" s="3"/>
      <c r="D776" s="46"/>
      <c r="E776" s="75"/>
      <c r="F776" s="17"/>
      <c r="G776" s="18"/>
      <c r="H776" s="58"/>
      <c r="I776" s="46"/>
      <c r="J776" s="282"/>
      <c r="K776" s="77"/>
      <c r="L776" s="238"/>
      <c r="M776" s="78">
        <f>Kosten</f>
        <v>0</v>
      </c>
      <c r="N776" s="136"/>
      <c r="P776" s="224"/>
      <c r="Q776" s="227"/>
      <c r="S776" s="228"/>
    </row>
    <row r="777" spans="1:19" x14ac:dyDescent="0.25">
      <c r="A777" s="4"/>
      <c r="B777" s="254"/>
      <c r="C777" s="3"/>
      <c r="D777" s="46"/>
      <c r="E777" s="75"/>
      <c r="F777" s="17"/>
      <c r="G777" s="18"/>
      <c r="H777" s="58"/>
      <c r="I777" s="46"/>
      <c r="J777" s="282"/>
      <c r="K777" s="77"/>
      <c r="L777" s="238"/>
      <c r="M777" s="78">
        <f>Kosten</f>
        <v>0</v>
      </c>
      <c r="N777" s="136"/>
      <c r="P777" s="224"/>
      <c r="Q777" s="227"/>
      <c r="S777" s="228"/>
    </row>
    <row r="778" spans="1:19" x14ac:dyDescent="0.25">
      <c r="A778" s="4"/>
      <c r="B778" s="254"/>
      <c r="C778" s="3"/>
      <c r="D778" s="46"/>
      <c r="E778" s="75"/>
      <c r="F778" s="17"/>
      <c r="G778" s="18"/>
      <c r="H778" s="58"/>
      <c r="I778" s="46"/>
      <c r="J778" s="282"/>
      <c r="K778" s="77"/>
      <c r="L778" s="238"/>
      <c r="M778" s="78">
        <f>Kosten</f>
        <v>0</v>
      </c>
      <c r="N778" s="136"/>
      <c r="P778" s="224"/>
      <c r="Q778" s="227"/>
      <c r="S778" s="228"/>
    </row>
    <row r="779" spans="1:19" x14ac:dyDescent="0.25">
      <c r="A779" s="4"/>
      <c r="B779" s="254"/>
      <c r="C779" s="3"/>
      <c r="D779" s="46"/>
      <c r="E779" s="75"/>
      <c r="F779" s="17"/>
      <c r="G779" s="18"/>
      <c r="H779" s="58"/>
      <c r="I779" s="46"/>
      <c r="J779" s="282"/>
      <c r="K779" s="77"/>
      <c r="L779" s="238"/>
      <c r="M779" s="78">
        <f>Kosten</f>
        <v>0</v>
      </c>
      <c r="N779" s="136"/>
      <c r="P779" s="224"/>
      <c r="Q779" s="227"/>
      <c r="S779" s="228"/>
    </row>
    <row r="780" spans="1:19" x14ac:dyDescent="0.25">
      <c r="A780" s="4"/>
      <c r="B780" s="254"/>
      <c r="C780" s="3"/>
      <c r="D780" s="46"/>
      <c r="E780" s="75"/>
      <c r="F780" s="17"/>
      <c r="G780" s="18"/>
      <c r="H780" s="58"/>
      <c r="I780" s="46"/>
      <c r="J780" s="282"/>
      <c r="K780" s="77"/>
      <c r="L780" s="238"/>
      <c r="M780" s="78">
        <f>Kosten</f>
        <v>0</v>
      </c>
      <c r="N780" s="136"/>
      <c r="P780" s="224"/>
      <c r="Q780" s="227"/>
      <c r="S780" s="228"/>
    </row>
    <row r="781" spans="1:19" x14ac:dyDescent="0.25">
      <c r="A781" s="4"/>
      <c r="B781" s="254"/>
      <c r="C781" s="3"/>
      <c r="D781" s="46"/>
      <c r="E781" s="75"/>
      <c r="F781" s="17"/>
      <c r="G781" s="18"/>
      <c r="H781" s="58"/>
      <c r="I781" s="46"/>
      <c r="J781" s="282"/>
      <c r="K781" s="77"/>
      <c r="L781" s="238"/>
      <c r="M781" s="78">
        <f>Kosten</f>
        <v>0</v>
      </c>
      <c r="N781" s="136"/>
      <c r="P781" s="224"/>
      <c r="Q781" s="227"/>
      <c r="S781" s="228"/>
    </row>
    <row r="782" spans="1:19" x14ac:dyDescent="0.25">
      <c r="A782" s="4"/>
      <c r="B782" s="254"/>
      <c r="C782" s="3"/>
      <c r="D782" s="46"/>
      <c r="E782" s="75"/>
      <c r="F782" s="17"/>
      <c r="G782" s="18"/>
      <c r="H782" s="58"/>
      <c r="I782" s="46"/>
      <c r="J782" s="282"/>
      <c r="K782" s="77"/>
      <c r="L782" s="238"/>
      <c r="M782" s="78">
        <f>Kosten</f>
        <v>0</v>
      </c>
      <c r="N782" s="136"/>
      <c r="P782" s="224"/>
      <c r="Q782" s="227"/>
      <c r="S782" s="228"/>
    </row>
    <row r="783" spans="1:19" x14ac:dyDescent="0.25">
      <c r="A783" s="4"/>
      <c r="B783" s="254"/>
      <c r="C783" s="3"/>
      <c r="D783" s="46"/>
      <c r="E783" s="75"/>
      <c r="F783" s="17"/>
      <c r="G783" s="18"/>
      <c r="H783" s="58"/>
      <c r="I783" s="46"/>
      <c r="J783" s="282"/>
      <c r="K783" s="77"/>
      <c r="L783" s="238"/>
      <c r="M783" s="78">
        <f>Kosten</f>
        <v>0</v>
      </c>
      <c r="N783" s="136"/>
      <c r="P783" s="224"/>
      <c r="Q783" s="227"/>
      <c r="S783" s="228"/>
    </row>
    <row r="784" spans="1:19" x14ac:dyDescent="0.25">
      <c r="A784" s="4"/>
      <c r="B784" s="254"/>
      <c r="C784" s="3"/>
      <c r="D784" s="46"/>
      <c r="E784" s="75"/>
      <c r="F784" s="17"/>
      <c r="G784" s="18"/>
      <c r="H784" s="58"/>
      <c r="I784" s="46"/>
      <c r="J784" s="282"/>
      <c r="K784" s="77"/>
      <c r="L784" s="238"/>
      <c r="M784" s="78">
        <f>Kosten</f>
        <v>0</v>
      </c>
      <c r="N784" s="136"/>
      <c r="P784" s="224"/>
      <c r="Q784" s="227"/>
      <c r="S784" s="228"/>
    </row>
    <row r="785" spans="1:19" x14ac:dyDescent="0.25">
      <c r="A785" s="4"/>
      <c r="B785" s="254"/>
      <c r="C785" s="3"/>
      <c r="D785" s="46"/>
      <c r="E785" s="75"/>
      <c r="F785" s="17"/>
      <c r="G785" s="18"/>
      <c r="H785" s="58"/>
      <c r="I785" s="46"/>
      <c r="J785" s="282"/>
      <c r="K785" s="77"/>
      <c r="L785" s="238"/>
      <c r="M785" s="78">
        <f>Kosten</f>
        <v>0</v>
      </c>
      <c r="N785" s="136"/>
      <c r="P785" s="224"/>
      <c r="Q785" s="227"/>
      <c r="S785" s="228"/>
    </row>
    <row r="786" spans="1:19" x14ac:dyDescent="0.25">
      <c r="A786" s="4"/>
      <c r="B786" s="254"/>
      <c r="C786" s="3"/>
      <c r="D786" s="46"/>
      <c r="E786" s="75"/>
      <c r="F786" s="17"/>
      <c r="G786" s="18"/>
      <c r="H786" s="58"/>
      <c r="I786" s="46"/>
      <c r="J786" s="282"/>
      <c r="K786" s="77"/>
      <c r="L786" s="238"/>
      <c r="M786" s="78">
        <f>Kosten</f>
        <v>0</v>
      </c>
      <c r="N786" s="136"/>
      <c r="P786" s="224"/>
      <c r="Q786" s="227"/>
      <c r="S786" s="228"/>
    </row>
    <row r="787" spans="1:19" x14ac:dyDescent="0.25">
      <c r="A787" s="4"/>
      <c r="B787" s="254"/>
      <c r="C787" s="3"/>
      <c r="D787" s="46"/>
      <c r="E787" s="75"/>
      <c r="F787" s="17"/>
      <c r="G787" s="18"/>
      <c r="H787" s="58"/>
      <c r="I787" s="46"/>
      <c r="J787" s="282"/>
      <c r="K787" s="77"/>
      <c r="L787" s="238"/>
      <c r="M787" s="78">
        <f>Kosten</f>
        <v>0</v>
      </c>
      <c r="N787" s="136"/>
      <c r="P787" s="224"/>
      <c r="Q787" s="227"/>
      <c r="S787" s="228"/>
    </row>
    <row r="788" spans="1:19" x14ac:dyDescent="0.25">
      <c r="A788" s="4"/>
      <c r="B788" s="254"/>
      <c r="C788" s="3"/>
      <c r="D788" s="46"/>
      <c r="E788" s="75"/>
      <c r="F788" s="17"/>
      <c r="G788" s="18"/>
      <c r="H788" s="58"/>
      <c r="I788" s="46"/>
      <c r="J788" s="282"/>
      <c r="K788" s="77"/>
      <c r="L788" s="238"/>
      <c r="M788" s="78">
        <f>Kosten</f>
        <v>0</v>
      </c>
      <c r="N788" s="136"/>
      <c r="P788" s="224"/>
      <c r="Q788" s="227"/>
      <c r="S788" s="228"/>
    </row>
    <row r="789" spans="1:19" x14ac:dyDescent="0.25">
      <c r="A789" s="4"/>
      <c r="B789" s="254"/>
      <c r="C789" s="3"/>
      <c r="D789" s="46"/>
      <c r="E789" s="75"/>
      <c r="F789" s="17"/>
      <c r="G789" s="18"/>
      <c r="H789" s="58"/>
      <c r="I789" s="46"/>
      <c r="J789" s="282"/>
      <c r="K789" s="77"/>
      <c r="L789" s="238"/>
      <c r="M789" s="78">
        <f>Kosten</f>
        <v>0</v>
      </c>
      <c r="N789" s="136"/>
      <c r="P789" s="224"/>
      <c r="Q789" s="227"/>
      <c r="S789" s="228"/>
    </row>
    <row r="790" spans="1:19" x14ac:dyDescent="0.25">
      <c r="A790" s="4"/>
      <c r="B790" s="254"/>
      <c r="C790" s="3"/>
      <c r="D790" s="46"/>
      <c r="E790" s="75"/>
      <c r="F790" s="17"/>
      <c r="G790" s="18"/>
      <c r="H790" s="58"/>
      <c r="I790" s="46"/>
      <c r="J790" s="282"/>
      <c r="K790" s="77"/>
      <c r="L790" s="238"/>
      <c r="M790" s="78">
        <f>Kosten</f>
        <v>0</v>
      </c>
      <c r="N790" s="136"/>
      <c r="P790" s="224"/>
      <c r="Q790" s="227"/>
      <c r="S790" s="228"/>
    </row>
    <row r="791" spans="1:19" x14ac:dyDescent="0.25">
      <c r="A791" s="4"/>
      <c r="B791" s="254"/>
      <c r="C791" s="3"/>
      <c r="D791" s="46"/>
      <c r="E791" s="75"/>
      <c r="F791" s="17"/>
      <c r="G791" s="18"/>
      <c r="H791" s="58"/>
      <c r="I791" s="46"/>
      <c r="J791" s="282"/>
      <c r="K791" s="77"/>
      <c r="L791" s="238"/>
      <c r="M791" s="78">
        <f>Kosten</f>
        <v>0</v>
      </c>
      <c r="N791" s="136"/>
      <c r="P791" s="224"/>
      <c r="Q791" s="227"/>
      <c r="S791" s="228"/>
    </row>
    <row r="792" spans="1:19" x14ac:dyDescent="0.25">
      <c r="A792" s="4"/>
      <c r="B792" s="254"/>
      <c r="C792" s="3"/>
      <c r="D792" s="46"/>
      <c r="E792" s="75"/>
      <c r="F792" s="17"/>
      <c r="G792" s="18"/>
      <c r="H792" s="58"/>
      <c r="I792" s="46"/>
      <c r="J792" s="282"/>
      <c r="K792" s="77"/>
      <c r="L792" s="238"/>
      <c r="M792" s="78">
        <f>Kosten</f>
        <v>0</v>
      </c>
      <c r="N792" s="136"/>
      <c r="P792" s="224"/>
      <c r="Q792" s="227"/>
      <c r="S792" s="228"/>
    </row>
    <row r="793" spans="1:19" x14ac:dyDescent="0.25">
      <c r="A793" s="4"/>
      <c r="B793" s="254"/>
      <c r="C793" s="3"/>
      <c r="D793" s="46"/>
      <c r="E793" s="75"/>
      <c r="F793" s="17"/>
      <c r="G793" s="18"/>
      <c r="H793" s="58"/>
      <c r="I793" s="46"/>
      <c r="J793" s="282"/>
      <c r="K793" s="77"/>
      <c r="L793" s="238"/>
      <c r="M793" s="78">
        <f>Kosten</f>
        <v>0</v>
      </c>
      <c r="N793" s="136"/>
      <c r="P793" s="224"/>
      <c r="Q793" s="227"/>
      <c r="S793" s="228"/>
    </row>
    <row r="794" spans="1:19" x14ac:dyDescent="0.25">
      <c r="A794" s="4"/>
      <c r="B794" s="254"/>
      <c r="C794" s="3"/>
      <c r="D794" s="46"/>
      <c r="E794" s="75"/>
      <c r="F794" s="17"/>
      <c r="G794" s="18"/>
      <c r="H794" s="58"/>
      <c r="I794" s="46"/>
      <c r="J794" s="282"/>
      <c r="K794" s="77"/>
      <c r="L794" s="238"/>
      <c r="M794" s="78">
        <f>Kosten</f>
        <v>0</v>
      </c>
      <c r="N794" s="136"/>
      <c r="P794" s="224"/>
      <c r="Q794" s="227"/>
      <c r="S794" s="228"/>
    </row>
    <row r="795" spans="1:19" x14ac:dyDescent="0.25">
      <c r="A795" s="4"/>
      <c r="B795" s="254"/>
      <c r="C795" s="3"/>
      <c r="D795" s="46"/>
      <c r="E795" s="75"/>
      <c r="F795" s="17"/>
      <c r="G795" s="18"/>
      <c r="H795" s="58"/>
      <c r="I795" s="46"/>
      <c r="J795" s="282"/>
      <c r="K795" s="77"/>
      <c r="L795" s="238"/>
      <c r="M795" s="78">
        <f>Kosten</f>
        <v>0</v>
      </c>
      <c r="N795" s="136"/>
      <c r="P795" s="224"/>
      <c r="Q795" s="227"/>
      <c r="S795" s="228"/>
    </row>
    <row r="796" spans="1:19" x14ac:dyDescent="0.25">
      <c r="A796" s="4"/>
      <c r="B796" s="254"/>
      <c r="C796" s="3"/>
      <c r="D796" s="46"/>
      <c r="E796" s="75"/>
      <c r="F796" s="17"/>
      <c r="G796" s="18"/>
      <c r="H796" s="58"/>
      <c r="I796" s="46"/>
      <c r="J796" s="282"/>
      <c r="K796" s="77"/>
      <c r="L796" s="238"/>
      <c r="M796" s="78">
        <f>Kosten</f>
        <v>0</v>
      </c>
      <c r="N796" s="136"/>
      <c r="P796" s="224"/>
      <c r="Q796" s="227"/>
      <c r="S796" s="228"/>
    </row>
    <row r="797" spans="1:19" x14ac:dyDescent="0.25">
      <c r="A797" s="4"/>
      <c r="B797" s="254"/>
      <c r="C797" s="3"/>
      <c r="D797" s="46"/>
      <c r="E797" s="75"/>
      <c r="F797" s="17"/>
      <c r="G797" s="18"/>
      <c r="H797" s="58"/>
      <c r="I797" s="46"/>
      <c r="J797" s="282"/>
      <c r="K797" s="77"/>
      <c r="L797" s="238"/>
      <c r="M797" s="78">
        <f>Kosten</f>
        <v>0</v>
      </c>
      <c r="N797" s="136"/>
      <c r="P797" s="224"/>
      <c r="Q797" s="227"/>
      <c r="S797" s="228"/>
    </row>
    <row r="798" spans="1:19" x14ac:dyDescent="0.25">
      <c r="A798" s="4"/>
      <c r="B798" s="254"/>
      <c r="C798" s="3"/>
      <c r="D798" s="46"/>
      <c r="E798" s="75"/>
      <c r="F798" s="17"/>
      <c r="G798" s="18"/>
      <c r="H798" s="58"/>
      <c r="I798" s="46"/>
      <c r="J798" s="282"/>
      <c r="K798" s="77"/>
      <c r="L798" s="238"/>
      <c r="M798" s="78">
        <f>Kosten</f>
        <v>0</v>
      </c>
      <c r="N798" s="136"/>
      <c r="P798" s="224"/>
      <c r="Q798" s="227"/>
      <c r="S798" s="228"/>
    </row>
    <row r="799" spans="1:19" x14ac:dyDescent="0.25">
      <c r="A799" s="4"/>
      <c r="B799" s="254"/>
      <c r="C799" s="3"/>
      <c r="D799" s="46"/>
      <c r="E799" s="75"/>
      <c r="F799" s="17"/>
      <c r="G799" s="18"/>
      <c r="H799" s="58"/>
      <c r="I799" s="46"/>
      <c r="J799" s="282"/>
      <c r="K799" s="77"/>
      <c r="L799" s="238"/>
      <c r="M799" s="78">
        <f>Kosten</f>
        <v>0</v>
      </c>
      <c r="N799" s="136"/>
      <c r="P799" s="224"/>
      <c r="Q799" s="227"/>
      <c r="S799" s="228"/>
    </row>
    <row r="800" spans="1:19" x14ac:dyDescent="0.25">
      <c r="A800" s="4"/>
      <c r="B800" s="254"/>
      <c r="C800" s="3"/>
      <c r="D800" s="46"/>
      <c r="E800" s="75"/>
      <c r="F800" s="17"/>
      <c r="G800" s="18"/>
      <c r="H800" s="58"/>
      <c r="I800" s="46"/>
      <c r="J800" s="282"/>
      <c r="K800" s="77"/>
      <c r="L800" s="238"/>
      <c r="M800" s="78">
        <f>Kosten</f>
        <v>0</v>
      </c>
      <c r="N800" s="136"/>
      <c r="P800" s="224"/>
      <c r="Q800" s="227"/>
      <c r="S800" s="228"/>
    </row>
    <row r="801" spans="1:19" x14ac:dyDescent="0.25">
      <c r="A801" s="4"/>
      <c r="B801" s="254"/>
      <c r="C801" s="3"/>
      <c r="D801" s="46"/>
      <c r="E801" s="75"/>
      <c r="F801" s="17"/>
      <c r="G801" s="18"/>
      <c r="H801" s="58"/>
      <c r="I801" s="46"/>
      <c r="J801" s="282"/>
      <c r="K801" s="77"/>
      <c r="L801" s="238"/>
      <c r="M801" s="78">
        <f>Kosten</f>
        <v>0</v>
      </c>
      <c r="N801" s="136"/>
      <c r="P801" s="224"/>
      <c r="Q801" s="227"/>
      <c r="S801" s="228"/>
    </row>
    <row r="802" spans="1:19" x14ac:dyDescent="0.25">
      <c r="A802" s="4"/>
      <c r="B802" s="254"/>
      <c r="C802" s="3"/>
      <c r="D802" s="46"/>
      <c r="E802" s="75"/>
      <c r="F802" s="17"/>
      <c r="G802" s="18"/>
      <c r="H802" s="58"/>
      <c r="I802" s="46"/>
      <c r="J802" s="282"/>
      <c r="K802" s="77"/>
      <c r="L802" s="238"/>
      <c r="M802" s="78">
        <f>Kosten</f>
        <v>0</v>
      </c>
      <c r="N802" s="136"/>
      <c r="P802" s="224"/>
      <c r="Q802" s="227"/>
      <c r="S802" s="228"/>
    </row>
    <row r="803" spans="1:19" x14ac:dyDescent="0.25">
      <c r="A803" s="4"/>
      <c r="B803" s="254"/>
      <c r="C803" s="3"/>
      <c r="D803" s="46"/>
      <c r="E803" s="75"/>
      <c r="F803" s="17"/>
      <c r="G803" s="18"/>
      <c r="H803" s="58"/>
      <c r="I803" s="46"/>
      <c r="J803" s="282"/>
      <c r="K803" s="77"/>
      <c r="L803" s="238"/>
      <c r="M803" s="78">
        <f>Kosten</f>
        <v>0</v>
      </c>
      <c r="N803" s="136"/>
      <c r="P803" s="224"/>
      <c r="Q803" s="227"/>
      <c r="S803" s="228"/>
    </row>
    <row r="804" spans="1:19" x14ac:dyDescent="0.25">
      <c r="A804" s="4"/>
      <c r="B804" s="254"/>
      <c r="C804" s="3"/>
      <c r="D804" s="46"/>
      <c r="E804" s="75"/>
      <c r="F804" s="17"/>
      <c r="G804" s="18"/>
      <c r="H804" s="58"/>
      <c r="I804" s="46"/>
      <c r="J804" s="282"/>
      <c r="K804" s="77"/>
      <c r="L804" s="238"/>
      <c r="M804" s="78">
        <f>Kosten</f>
        <v>0</v>
      </c>
      <c r="N804" s="136"/>
      <c r="P804" s="224"/>
      <c r="Q804" s="227"/>
      <c r="S804" s="228"/>
    </row>
    <row r="805" spans="1:19" x14ac:dyDescent="0.25">
      <c r="A805" s="4"/>
      <c r="B805" s="254"/>
      <c r="C805" s="3"/>
      <c r="D805" s="46"/>
      <c r="E805" s="75"/>
      <c r="F805" s="17"/>
      <c r="G805" s="18"/>
      <c r="H805" s="58"/>
      <c r="I805" s="46"/>
      <c r="J805" s="282"/>
      <c r="K805" s="77"/>
      <c r="L805" s="238"/>
      <c r="M805" s="78">
        <f>Kosten</f>
        <v>0</v>
      </c>
      <c r="N805" s="136"/>
      <c r="P805" s="224"/>
      <c r="Q805" s="227"/>
      <c r="S805" s="228"/>
    </row>
    <row r="806" spans="1:19" x14ac:dyDescent="0.25">
      <c r="A806" s="4"/>
      <c r="B806" s="254"/>
      <c r="C806" s="3"/>
      <c r="D806" s="46"/>
      <c r="E806" s="75"/>
      <c r="F806" s="17"/>
      <c r="G806" s="18"/>
      <c r="H806" s="58"/>
      <c r="I806" s="46"/>
      <c r="J806" s="282"/>
      <c r="K806" s="77"/>
      <c r="L806" s="238"/>
      <c r="M806" s="78">
        <f>Kosten</f>
        <v>0</v>
      </c>
      <c r="N806" s="136"/>
      <c r="P806" s="224"/>
      <c r="Q806" s="227"/>
      <c r="S806" s="228"/>
    </row>
    <row r="807" spans="1:19" x14ac:dyDescent="0.25">
      <c r="A807" s="4"/>
      <c r="B807" s="254"/>
      <c r="C807" s="3"/>
      <c r="D807" s="46"/>
      <c r="E807" s="75"/>
      <c r="F807" s="17"/>
      <c r="G807" s="18"/>
      <c r="H807" s="58"/>
      <c r="I807" s="46"/>
      <c r="J807" s="282"/>
      <c r="K807" s="77"/>
      <c r="L807" s="238"/>
      <c r="M807" s="78">
        <f>Kosten</f>
        <v>0</v>
      </c>
      <c r="N807" s="136"/>
      <c r="P807" s="224"/>
      <c r="Q807" s="227"/>
      <c r="S807" s="228"/>
    </row>
    <row r="808" spans="1:19" x14ac:dyDescent="0.25">
      <c r="A808" s="4"/>
      <c r="B808" s="254"/>
      <c r="C808" s="3"/>
      <c r="D808" s="46"/>
      <c r="E808" s="75"/>
      <c r="F808" s="17"/>
      <c r="G808" s="18"/>
      <c r="H808" s="58"/>
      <c r="I808" s="46"/>
      <c r="J808" s="282"/>
      <c r="K808" s="77"/>
      <c r="L808" s="238"/>
      <c r="M808" s="78">
        <f>Kosten</f>
        <v>0</v>
      </c>
      <c r="N808" s="136"/>
      <c r="P808" s="224"/>
      <c r="Q808" s="227"/>
      <c r="S808" s="228"/>
    </row>
    <row r="809" spans="1:19" x14ac:dyDescent="0.25">
      <c r="A809" s="4"/>
      <c r="B809" s="254"/>
      <c r="C809" s="3"/>
      <c r="D809" s="46"/>
      <c r="E809" s="75"/>
      <c r="F809" s="17"/>
      <c r="G809" s="18"/>
      <c r="H809" s="58"/>
      <c r="I809" s="46"/>
      <c r="J809" s="282"/>
      <c r="K809" s="77"/>
      <c r="L809" s="238"/>
      <c r="M809" s="78">
        <f>Kosten</f>
        <v>0</v>
      </c>
      <c r="N809" s="136"/>
      <c r="P809" s="224"/>
      <c r="Q809" s="227"/>
      <c r="S809" s="228"/>
    </row>
    <row r="810" spans="1:19" x14ac:dyDescent="0.25">
      <c r="A810" s="4"/>
      <c r="B810" s="254"/>
      <c r="C810" s="3"/>
      <c r="D810" s="46"/>
      <c r="E810" s="75"/>
      <c r="F810" s="17"/>
      <c r="G810" s="18"/>
      <c r="H810" s="58"/>
      <c r="I810" s="46"/>
      <c r="J810" s="282"/>
      <c r="K810" s="77"/>
      <c r="L810" s="238"/>
      <c r="M810" s="78">
        <f>Kosten</f>
        <v>0</v>
      </c>
      <c r="N810" s="136"/>
      <c r="P810" s="224"/>
      <c r="Q810" s="227"/>
      <c r="S810" s="228"/>
    </row>
    <row r="811" spans="1:19" x14ac:dyDescent="0.25">
      <c r="A811" s="4"/>
      <c r="B811" s="254"/>
      <c r="C811" s="3"/>
      <c r="D811" s="46"/>
      <c r="E811" s="75"/>
      <c r="F811" s="17"/>
      <c r="G811" s="18"/>
      <c r="H811" s="58"/>
      <c r="I811" s="46"/>
      <c r="J811" s="282"/>
      <c r="K811" s="77"/>
      <c r="L811" s="238"/>
      <c r="M811" s="78">
        <f>Kosten</f>
        <v>0</v>
      </c>
      <c r="N811" s="136"/>
      <c r="P811" s="224"/>
      <c r="Q811" s="227"/>
      <c r="S811" s="228"/>
    </row>
    <row r="812" spans="1:19" x14ac:dyDescent="0.25">
      <c r="A812" s="4"/>
      <c r="B812" s="254"/>
      <c r="C812" s="3"/>
      <c r="D812" s="46"/>
      <c r="E812" s="75"/>
      <c r="F812" s="17"/>
      <c r="G812" s="18"/>
      <c r="H812" s="58"/>
      <c r="I812" s="46"/>
      <c r="J812" s="282"/>
      <c r="K812" s="77"/>
      <c r="L812" s="238"/>
      <c r="M812" s="78">
        <f>Kosten</f>
        <v>0</v>
      </c>
      <c r="N812" s="136"/>
      <c r="P812" s="224"/>
      <c r="Q812" s="227"/>
      <c r="S812" s="228"/>
    </row>
    <row r="813" spans="1:19" x14ac:dyDescent="0.25">
      <c r="A813" s="4"/>
      <c r="B813" s="254"/>
      <c r="C813" s="3"/>
      <c r="D813" s="46"/>
      <c r="E813" s="75"/>
      <c r="F813" s="17"/>
      <c r="G813" s="18"/>
      <c r="H813" s="58"/>
      <c r="I813" s="46"/>
      <c r="J813" s="282"/>
      <c r="K813" s="77"/>
      <c r="L813" s="238"/>
      <c r="M813" s="78">
        <f>Kosten</f>
        <v>0</v>
      </c>
      <c r="N813" s="136"/>
      <c r="P813" s="224"/>
      <c r="Q813" s="227"/>
      <c r="S813" s="228"/>
    </row>
    <row r="814" spans="1:19" x14ac:dyDescent="0.25">
      <c r="A814" s="4"/>
      <c r="B814" s="254"/>
      <c r="C814" s="3"/>
      <c r="D814" s="46"/>
      <c r="E814" s="75"/>
      <c r="F814" s="17"/>
      <c r="G814" s="18"/>
      <c r="H814" s="58"/>
      <c r="I814" s="46"/>
      <c r="J814" s="282"/>
      <c r="K814" s="77"/>
      <c r="L814" s="238"/>
      <c r="M814" s="78">
        <f>Kosten</f>
        <v>0</v>
      </c>
      <c r="N814" s="136"/>
      <c r="P814" s="224"/>
      <c r="Q814" s="227"/>
      <c r="S814" s="228"/>
    </row>
    <row r="815" spans="1:19" x14ac:dyDescent="0.25">
      <c r="A815" s="4"/>
      <c r="B815" s="254"/>
      <c r="C815" s="3"/>
      <c r="D815" s="46"/>
      <c r="E815" s="75"/>
      <c r="F815" s="17"/>
      <c r="G815" s="18"/>
      <c r="H815" s="58"/>
      <c r="I815" s="46"/>
      <c r="J815" s="282"/>
      <c r="K815" s="77"/>
      <c r="L815" s="238"/>
      <c r="M815" s="78">
        <f>Kosten</f>
        <v>0</v>
      </c>
      <c r="N815" s="136"/>
      <c r="P815" s="224"/>
      <c r="Q815" s="227"/>
      <c r="S815" s="228"/>
    </row>
    <row r="816" spans="1:19" x14ac:dyDescent="0.25">
      <c r="A816" s="4"/>
      <c r="B816" s="254"/>
      <c r="C816" s="3"/>
      <c r="D816" s="46"/>
      <c r="E816" s="75"/>
      <c r="F816" s="17"/>
      <c r="G816" s="18"/>
      <c r="H816" s="58"/>
      <c r="I816" s="46"/>
      <c r="J816" s="282"/>
      <c r="K816" s="77"/>
      <c r="L816" s="238"/>
      <c r="M816" s="78">
        <f>Kosten</f>
        <v>0</v>
      </c>
      <c r="N816" s="136"/>
      <c r="P816" s="224"/>
      <c r="Q816" s="227"/>
      <c r="S816" s="228"/>
    </row>
    <row r="817" spans="1:19" x14ac:dyDescent="0.25">
      <c r="A817" s="4"/>
      <c r="B817" s="254"/>
      <c r="C817" s="3"/>
      <c r="D817" s="46"/>
      <c r="E817" s="75"/>
      <c r="F817" s="17"/>
      <c r="G817" s="18"/>
      <c r="H817" s="58"/>
      <c r="I817" s="46"/>
      <c r="J817" s="282"/>
      <c r="K817" s="77"/>
      <c r="L817" s="238"/>
      <c r="M817" s="78">
        <f>Kosten</f>
        <v>0</v>
      </c>
      <c r="N817" s="136"/>
      <c r="P817" s="224"/>
      <c r="Q817" s="227"/>
      <c r="S817" s="228"/>
    </row>
    <row r="818" spans="1:19" x14ac:dyDescent="0.25">
      <c r="A818" s="4"/>
      <c r="B818" s="254"/>
      <c r="C818" s="3"/>
      <c r="D818" s="46"/>
      <c r="E818" s="75"/>
      <c r="F818" s="17"/>
      <c r="G818" s="18"/>
      <c r="H818" s="58"/>
      <c r="I818" s="46"/>
      <c r="J818" s="282"/>
      <c r="K818" s="77"/>
      <c r="L818" s="238"/>
      <c r="M818" s="78">
        <f>Kosten</f>
        <v>0</v>
      </c>
      <c r="N818" s="136"/>
      <c r="P818" s="224"/>
      <c r="Q818" s="227"/>
      <c r="S818" s="228"/>
    </row>
    <row r="819" spans="1:19" x14ac:dyDescent="0.25">
      <c r="A819" s="4"/>
      <c r="B819" s="254"/>
      <c r="C819" s="3"/>
      <c r="D819" s="46"/>
      <c r="E819" s="75"/>
      <c r="F819" s="17"/>
      <c r="G819" s="18"/>
      <c r="H819" s="58"/>
      <c r="I819" s="46"/>
      <c r="J819" s="282"/>
      <c r="K819" s="77"/>
      <c r="L819" s="238"/>
      <c r="M819" s="78">
        <f>Kosten</f>
        <v>0</v>
      </c>
      <c r="N819" s="136"/>
      <c r="P819" s="224"/>
      <c r="Q819" s="227"/>
      <c r="S819" s="228"/>
    </row>
    <row r="820" spans="1:19" x14ac:dyDescent="0.25">
      <c r="A820" s="4"/>
      <c r="B820" s="254"/>
      <c r="C820" s="3"/>
      <c r="D820" s="46"/>
      <c r="E820" s="75"/>
      <c r="F820" s="17"/>
      <c r="G820" s="18"/>
      <c r="H820" s="58"/>
      <c r="I820" s="46"/>
      <c r="J820" s="282"/>
      <c r="K820" s="77"/>
      <c r="L820" s="238"/>
      <c r="M820" s="78">
        <f>Kosten</f>
        <v>0</v>
      </c>
      <c r="N820" s="136"/>
      <c r="P820" s="224"/>
      <c r="Q820" s="227"/>
      <c r="S820" s="228"/>
    </row>
    <row r="821" spans="1:19" x14ac:dyDescent="0.25">
      <c r="A821" s="4"/>
      <c r="B821" s="254"/>
      <c r="C821" s="3"/>
      <c r="D821" s="46"/>
      <c r="E821" s="75"/>
      <c r="F821" s="17"/>
      <c r="G821" s="18"/>
      <c r="H821" s="58"/>
      <c r="I821" s="46"/>
      <c r="J821" s="282"/>
      <c r="K821" s="77"/>
      <c r="L821" s="238"/>
      <c r="M821" s="78">
        <f>Kosten</f>
        <v>0</v>
      </c>
      <c r="N821" s="136"/>
      <c r="P821" s="224"/>
      <c r="Q821" s="227"/>
      <c r="S821" s="228"/>
    </row>
    <row r="822" spans="1:19" x14ac:dyDescent="0.25">
      <c r="A822" s="4"/>
      <c r="B822" s="254"/>
      <c r="C822" s="3"/>
      <c r="D822" s="46"/>
      <c r="E822" s="75"/>
      <c r="F822" s="17"/>
      <c r="G822" s="18"/>
      <c r="H822" s="58"/>
      <c r="I822" s="46"/>
      <c r="J822" s="282"/>
      <c r="K822" s="77"/>
      <c r="L822" s="238"/>
      <c r="M822" s="78">
        <f>Kosten</f>
        <v>0</v>
      </c>
      <c r="N822" s="136"/>
      <c r="P822" s="224"/>
      <c r="Q822" s="227"/>
      <c r="S822" s="228"/>
    </row>
    <row r="823" spans="1:19" x14ac:dyDescent="0.25">
      <c r="A823" s="4"/>
      <c r="B823" s="254"/>
      <c r="C823" s="3"/>
      <c r="D823" s="46"/>
      <c r="E823" s="75"/>
      <c r="F823" s="17"/>
      <c r="G823" s="18"/>
      <c r="H823" s="58"/>
      <c r="I823" s="46"/>
      <c r="J823" s="282"/>
      <c r="K823" s="77"/>
      <c r="L823" s="238"/>
      <c r="M823" s="78">
        <f>Kosten</f>
        <v>0</v>
      </c>
      <c r="N823" s="136"/>
      <c r="P823" s="224"/>
      <c r="Q823" s="227"/>
      <c r="S823" s="228"/>
    </row>
    <row r="824" spans="1:19" x14ac:dyDescent="0.25">
      <c r="A824" s="4"/>
      <c r="B824" s="254"/>
      <c r="C824" s="3"/>
      <c r="D824" s="46"/>
      <c r="E824" s="75"/>
      <c r="F824" s="17"/>
      <c r="G824" s="18"/>
      <c r="H824" s="58"/>
      <c r="I824" s="46"/>
      <c r="J824" s="282"/>
      <c r="K824" s="77"/>
      <c r="L824" s="238"/>
      <c r="M824" s="78">
        <f>Kosten</f>
        <v>0</v>
      </c>
      <c r="N824" s="136"/>
      <c r="P824" s="224"/>
      <c r="Q824" s="227"/>
      <c r="S824" s="228"/>
    </row>
    <row r="825" spans="1:19" x14ac:dyDescent="0.25">
      <c r="A825" s="4"/>
      <c r="B825" s="254"/>
      <c r="C825" s="3"/>
      <c r="D825" s="46"/>
      <c r="E825" s="75"/>
      <c r="F825" s="17"/>
      <c r="G825" s="18"/>
      <c r="H825" s="58"/>
      <c r="I825" s="46"/>
      <c r="J825" s="282"/>
      <c r="K825" s="77"/>
      <c r="L825" s="238"/>
      <c r="M825" s="78">
        <f>Kosten</f>
        <v>0</v>
      </c>
      <c r="N825" s="136"/>
      <c r="P825" s="224"/>
      <c r="Q825" s="227"/>
      <c r="S825" s="228"/>
    </row>
    <row r="826" spans="1:19" x14ac:dyDescent="0.25">
      <c r="A826" s="4"/>
      <c r="B826" s="254"/>
      <c r="C826" s="3"/>
      <c r="D826" s="46"/>
      <c r="E826" s="75"/>
      <c r="F826" s="17"/>
      <c r="G826" s="18"/>
      <c r="H826" s="58"/>
      <c r="I826" s="46"/>
      <c r="J826" s="282"/>
      <c r="K826" s="77"/>
      <c r="L826" s="238"/>
      <c r="M826" s="78">
        <f>Kosten</f>
        <v>0</v>
      </c>
      <c r="N826" s="136"/>
      <c r="P826" s="224"/>
      <c r="Q826" s="227"/>
      <c r="S826" s="228"/>
    </row>
    <row r="827" spans="1:19" x14ac:dyDescent="0.25">
      <c r="A827" s="4"/>
      <c r="B827" s="254"/>
      <c r="C827" s="3"/>
      <c r="D827" s="46"/>
      <c r="E827" s="75"/>
      <c r="F827" s="17"/>
      <c r="G827" s="18"/>
      <c r="H827" s="58"/>
      <c r="I827" s="46"/>
      <c r="J827" s="282"/>
      <c r="K827" s="77"/>
      <c r="L827" s="238"/>
      <c r="M827" s="78">
        <f>Kosten</f>
        <v>0</v>
      </c>
      <c r="N827" s="136"/>
      <c r="P827" s="224"/>
      <c r="Q827" s="227"/>
      <c r="S827" s="228"/>
    </row>
    <row r="828" spans="1:19" x14ac:dyDescent="0.25">
      <c r="A828" s="4"/>
      <c r="B828" s="254"/>
      <c r="C828" s="3"/>
      <c r="D828" s="46"/>
      <c r="E828" s="75"/>
      <c r="F828" s="17"/>
      <c r="G828" s="18"/>
      <c r="H828" s="58"/>
      <c r="I828" s="46"/>
      <c r="J828" s="282"/>
      <c r="K828" s="77"/>
      <c r="L828" s="238"/>
      <c r="M828" s="78">
        <f>Kosten</f>
        <v>0</v>
      </c>
      <c r="N828" s="136"/>
      <c r="P828" s="224"/>
      <c r="Q828" s="227"/>
      <c r="S828" s="228"/>
    </row>
    <row r="829" spans="1:19" x14ac:dyDescent="0.25">
      <c r="A829" s="4"/>
      <c r="B829" s="254"/>
      <c r="C829" s="3"/>
      <c r="D829" s="46"/>
      <c r="E829" s="75"/>
      <c r="F829" s="17"/>
      <c r="G829" s="18"/>
      <c r="H829" s="58"/>
      <c r="I829" s="46"/>
      <c r="J829" s="282"/>
      <c r="K829" s="77"/>
      <c r="L829" s="238"/>
      <c r="M829" s="78">
        <f>Kosten</f>
        <v>0</v>
      </c>
      <c r="N829" s="136"/>
      <c r="P829" s="224"/>
      <c r="Q829" s="227"/>
      <c r="S829" s="228"/>
    </row>
    <row r="830" spans="1:19" x14ac:dyDescent="0.25">
      <c r="A830" s="4"/>
      <c r="B830" s="254"/>
      <c r="C830" s="3"/>
      <c r="D830" s="46"/>
      <c r="E830" s="75"/>
      <c r="F830" s="17"/>
      <c r="G830" s="18"/>
      <c r="H830" s="58"/>
      <c r="I830" s="46"/>
      <c r="J830" s="282"/>
      <c r="K830" s="77"/>
      <c r="L830" s="238"/>
      <c r="M830" s="78">
        <f>Kosten</f>
        <v>0</v>
      </c>
      <c r="N830" s="136"/>
      <c r="P830" s="224"/>
      <c r="Q830" s="227"/>
      <c r="S830" s="228"/>
    </row>
    <row r="831" spans="1:19" x14ac:dyDescent="0.25">
      <c r="A831" s="4"/>
      <c r="B831" s="254"/>
      <c r="C831" s="3"/>
      <c r="D831" s="46"/>
      <c r="E831" s="75"/>
      <c r="F831" s="17"/>
      <c r="G831" s="18"/>
      <c r="H831" s="58"/>
      <c r="I831" s="46"/>
      <c r="J831" s="282"/>
      <c r="K831" s="77"/>
      <c r="L831" s="238"/>
      <c r="M831" s="78">
        <f>Kosten</f>
        <v>0</v>
      </c>
      <c r="N831" s="136"/>
      <c r="P831" s="224"/>
      <c r="Q831" s="227"/>
      <c r="S831" s="228"/>
    </row>
    <row r="832" spans="1:19" x14ac:dyDescent="0.25">
      <c r="A832" s="4"/>
      <c r="B832" s="254"/>
      <c r="C832" s="3"/>
      <c r="D832" s="46"/>
      <c r="E832" s="75"/>
      <c r="F832" s="17"/>
      <c r="G832" s="18"/>
      <c r="H832" s="58"/>
      <c r="I832" s="46"/>
      <c r="J832" s="282"/>
      <c r="K832" s="77"/>
      <c r="L832" s="238"/>
      <c r="M832" s="78">
        <f>Kosten</f>
        <v>0</v>
      </c>
      <c r="N832" s="136"/>
      <c r="P832" s="224"/>
      <c r="Q832" s="227"/>
      <c r="S832" s="228"/>
    </row>
    <row r="833" spans="1:19" x14ac:dyDescent="0.25">
      <c r="A833" s="4"/>
      <c r="B833" s="254"/>
      <c r="C833" s="3"/>
      <c r="D833" s="46"/>
      <c r="E833" s="75"/>
      <c r="F833" s="17"/>
      <c r="G833" s="18"/>
      <c r="H833" s="58"/>
      <c r="I833" s="46"/>
      <c r="J833" s="282"/>
      <c r="K833" s="77"/>
      <c r="L833" s="238"/>
      <c r="M833" s="78">
        <f>Kosten</f>
        <v>0</v>
      </c>
      <c r="N833" s="136"/>
      <c r="P833" s="224"/>
      <c r="Q833" s="227"/>
      <c r="S833" s="228"/>
    </row>
    <row r="834" spans="1:19" x14ac:dyDescent="0.25">
      <c r="A834" s="4"/>
      <c r="B834" s="254"/>
      <c r="C834" s="3"/>
      <c r="D834" s="46"/>
      <c r="E834" s="75"/>
      <c r="F834" s="17"/>
      <c r="G834" s="18"/>
      <c r="H834" s="58"/>
      <c r="I834" s="46"/>
      <c r="J834" s="282"/>
      <c r="K834" s="77"/>
      <c r="L834" s="238"/>
      <c r="M834" s="78">
        <f>Kosten</f>
        <v>0</v>
      </c>
      <c r="N834" s="136"/>
      <c r="P834" s="224"/>
      <c r="Q834" s="227"/>
      <c r="S834" s="228"/>
    </row>
    <row r="835" spans="1:19" x14ac:dyDescent="0.25">
      <c r="A835" s="4"/>
      <c r="B835" s="254"/>
      <c r="C835" s="3"/>
      <c r="D835" s="46"/>
      <c r="E835" s="75"/>
      <c r="F835" s="17"/>
      <c r="G835" s="18"/>
      <c r="H835" s="58"/>
      <c r="I835" s="46"/>
      <c r="J835" s="282"/>
      <c r="K835" s="77"/>
      <c r="L835" s="238"/>
      <c r="M835" s="78">
        <f>Kosten</f>
        <v>0</v>
      </c>
      <c r="N835" s="136"/>
      <c r="P835" s="224"/>
      <c r="Q835" s="227"/>
      <c r="S835" s="228"/>
    </row>
    <row r="836" spans="1:19" x14ac:dyDescent="0.25">
      <c r="A836" s="4"/>
      <c r="B836" s="254"/>
      <c r="C836" s="3"/>
      <c r="D836" s="46"/>
      <c r="E836" s="75"/>
      <c r="F836" s="17"/>
      <c r="G836" s="18"/>
      <c r="H836" s="58"/>
      <c r="I836" s="46"/>
      <c r="J836" s="282"/>
      <c r="K836" s="77"/>
      <c r="L836" s="238"/>
      <c r="M836" s="78">
        <f>Kosten</f>
        <v>0</v>
      </c>
      <c r="N836" s="136"/>
      <c r="P836" s="224"/>
      <c r="Q836" s="227"/>
      <c r="S836" s="228"/>
    </row>
    <row r="837" spans="1:19" x14ac:dyDescent="0.25">
      <c r="A837" s="4"/>
      <c r="B837" s="254"/>
      <c r="C837" s="3"/>
      <c r="D837" s="46"/>
      <c r="E837" s="75"/>
      <c r="F837" s="17"/>
      <c r="G837" s="18"/>
      <c r="H837" s="58"/>
      <c r="I837" s="46"/>
      <c r="J837" s="282"/>
      <c r="K837" s="77"/>
      <c r="L837" s="238"/>
      <c r="M837" s="78">
        <f>Kosten</f>
        <v>0</v>
      </c>
      <c r="N837" s="136"/>
      <c r="P837" s="224"/>
      <c r="Q837" s="227"/>
      <c r="S837" s="228"/>
    </row>
    <row r="838" spans="1:19" x14ac:dyDescent="0.25">
      <c r="A838" s="4"/>
      <c r="B838" s="254"/>
      <c r="C838" s="3"/>
      <c r="D838" s="46"/>
      <c r="E838" s="75"/>
      <c r="F838" s="17"/>
      <c r="G838" s="18"/>
      <c r="H838" s="58"/>
      <c r="I838" s="46"/>
      <c r="J838" s="282"/>
      <c r="K838" s="77"/>
      <c r="L838" s="238"/>
      <c r="M838" s="78">
        <f>Kosten</f>
        <v>0</v>
      </c>
      <c r="N838" s="136"/>
      <c r="P838" s="224"/>
      <c r="Q838" s="227"/>
      <c r="S838" s="228"/>
    </row>
    <row r="839" spans="1:19" x14ac:dyDescent="0.25">
      <c r="A839" s="4"/>
      <c r="B839" s="254"/>
      <c r="C839" s="3"/>
      <c r="D839" s="46"/>
      <c r="E839" s="75"/>
      <c r="F839" s="17"/>
      <c r="G839" s="18"/>
      <c r="H839" s="58"/>
      <c r="I839" s="46"/>
      <c r="J839" s="282"/>
      <c r="K839" s="77"/>
      <c r="L839" s="238"/>
      <c r="M839" s="78">
        <f>Kosten</f>
        <v>0</v>
      </c>
      <c r="N839" s="136"/>
      <c r="P839" s="224"/>
      <c r="Q839" s="227"/>
      <c r="S839" s="228"/>
    </row>
    <row r="840" spans="1:19" x14ac:dyDescent="0.25">
      <c r="A840" s="4"/>
      <c r="B840" s="254"/>
      <c r="C840" s="3"/>
      <c r="D840" s="46"/>
      <c r="E840" s="75"/>
      <c r="F840" s="17"/>
      <c r="G840" s="18"/>
      <c r="H840" s="58"/>
      <c r="I840" s="46"/>
      <c r="J840" s="282"/>
      <c r="K840" s="77"/>
      <c r="L840" s="238"/>
      <c r="M840" s="78">
        <f>Kosten</f>
        <v>0</v>
      </c>
      <c r="N840" s="136"/>
      <c r="P840" s="224"/>
      <c r="Q840" s="227"/>
      <c r="S840" s="228"/>
    </row>
    <row r="841" spans="1:19" x14ac:dyDescent="0.25">
      <c r="A841" s="4"/>
      <c r="B841" s="254"/>
      <c r="C841" s="3"/>
      <c r="D841" s="46"/>
      <c r="E841" s="75"/>
      <c r="F841" s="17"/>
      <c r="G841" s="18"/>
      <c r="H841" s="58"/>
      <c r="I841" s="46"/>
      <c r="J841" s="282"/>
      <c r="K841" s="77"/>
      <c r="L841" s="238"/>
      <c r="M841" s="78">
        <f>Kosten</f>
        <v>0</v>
      </c>
      <c r="N841" s="136"/>
      <c r="P841" s="224"/>
      <c r="Q841" s="227"/>
      <c r="S841" s="228"/>
    </row>
    <row r="842" spans="1:19" x14ac:dyDescent="0.25">
      <c r="A842" s="4"/>
      <c r="B842" s="254"/>
      <c r="C842" s="3"/>
      <c r="D842" s="46"/>
      <c r="E842" s="75"/>
      <c r="F842" s="17"/>
      <c r="G842" s="18"/>
      <c r="H842" s="58"/>
      <c r="I842" s="46"/>
      <c r="J842" s="282"/>
      <c r="K842" s="77"/>
      <c r="L842" s="238"/>
      <c r="M842" s="78">
        <f>Kosten</f>
        <v>0</v>
      </c>
      <c r="N842" s="136"/>
      <c r="P842" s="224"/>
      <c r="Q842" s="227"/>
      <c r="S842" s="228"/>
    </row>
    <row r="843" spans="1:19" x14ac:dyDescent="0.25">
      <c r="A843" s="4"/>
      <c r="B843" s="254"/>
      <c r="C843" s="3"/>
      <c r="D843" s="46"/>
      <c r="E843" s="75"/>
      <c r="F843" s="17"/>
      <c r="G843" s="18"/>
      <c r="H843" s="58"/>
      <c r="I843" s="46"/>
      <c r="J843" s="282"/>
      <c r="K843" s="77"/>
      <c r="L843" s="238"/>
      <c r="M843" s="78">
        <f>Kosten</f>
        <v>0</v>
      </c>
      <c r="N843" s="136"/>
      <c r="P843" s="224"/>
      <c r="Q843" s="227"/>
      <c r="S843" s="228"/>
    </row>
    <row r="844" spans="1:19" x14ac:dyDescent="0.25">
      <c r="A844" s="4"/>
      <c r="B844" s="254"/>
      <c r="C844" s="3"/>
      <c r="D844" s="46"/>
      <c r="E844" s="75"/>
      <c r="F844" s="17"/>
      <c r="G844" s="18"/>
      <c r="H844" s="58"/>
      <c r="I844" s="46"/>
      <c r="J844" s="282"/>
      <c r="K844" s="77"/>
      <c r="L844" s="238"/>
      <c r="M844" s="78">
        <f>Kosten</f>
        <v>0</v>
      </c>
      <c r="N844" s="136"/>
      <c r="P844" s="224"/>
      <c r="Q844" s="227"/>
      <c r="S844" s="228"/>
    </row>
    <row r="845" spans="1:19" x14ac:dyDescent="0.25">
      <c r="A845" s="4"/>
      <c r="B845" s="254"/>
      <c r="C845" s="3"/>
      <c r="D845" s="46"/>
      <c r="E845" s="75"/>
      <c r="F845" s="17"/>
      <c r="G845" s="18"/>
      <c r="H845" s="58"/>
      <c r="I845" s="46"/>
      <c r="J845" s="282"/>
      <c r="K845" s="77"/>
      <c r="L845" s="238"/>
      <c r="M845" s="78">
        <f>Kosten</f>
        <v>0</v>
      </c>
      <c r="N845" s="136"/>
      <c r="P845" s="224"/>
      <c r="Q845" s="227"/>
      <c r="S845" s="228"/>
    </row>
    <row r="846" spans="1:19" x14ac:dyDescent="0.25">
      <c r="A846" s="4"/>
      <c r="B846" s="254"/>
      <c r="C846" s="3"/>
      <c r="D846" s="46"/>
      <c r="E846" s="75"/>
      <c r="F846" s="17"/>
      <c r="G846" s="18"/>
      <c r="H846" s="58"/>
      <c r="I846" s="46"/>
      <c r="J846" s="282"/>
      <c r="K846" s="77"/>
      <c r="L846" s="238"/>
      <c r="M846" s="78">
        <f>Kosten</f>
        <v>0</v>
      </c>
      <c r="N846" s="136"/>
      <c r="P846" s="224"/>
      <c r="Q846" s="227"/>
      <c r="S846" s="228"/>
    </row>
    <row r="847" spans="1:19" x14ac:dyDescent="0.25">
      <c r="A847" s="4"/>
      <c r="B847" s="254"/>
      <c r="C847" s="3"/>
      <c r="D847" s="46"/>
      <c r="E847" s="75"/>
      <c r="F847" s="17"/>
      <c r="G847" s="18"/>
      <c r="H847" s="58"/>
      <c r="I847" s="46"/>
      <c r="J847" s="282"/>
      <c r="K847" s="77"/>
      <c r="L847" s="238"/>
      <c r="M847" s="78">
        <f>Kosten</f>
        <v>0</v>
      </c>
      <c r="N847" s="136"/>
      <c r="P847" s="224"/>
      <c r="Q847" s="227"/>
      <c r="S847" s="228"/>
    </row>
    <row r="848" spans="1:19" x14ac:dyDescent="0.25">
      <c r="A848" s="4"/>
      <c r="B848" s="254"/>
      <c r="C848" s="3"/>
      <c r="D848" s="46"/>
      <c r="E848" s="75"/>
      <c r="F848" s="17"/>
      <c r="G848" s="18"/>
      <c r="H848" s="58"/>
      <c r="I848" s="46"/>
      <c r="J848" s="282"/>
      <c r="K848" s="77"/>
      <c r="L848" s="238"/>
      <c r="M848" s="78">
        <f>Kosten</f>
        <v>0</v>
      </c>
      <c r="N848" s="136"/>
      <c r="P848" s="224"/>
      <c r="Q848" s="227"/>
      <c r="S848" s="228"/>
    </row>
    <row r="849" spans="1:19" x14ac:dyDescent="0.25">
      <c r="A849" s="4"/>
      <c r="B849" s="254"/>
      <c r="C849" s="3"/>
      <c r="D849" s="46"/>
      <c r="E849" s="75"/>
      <c r="F849" s="17"/>
      <c r="G849" s="18"/>
      <c r="H849" s="58"/>
      <c r="I849" s="46"/>
      <c r="J849" s="282"/>
      <c r="K849" s="77"/>
      <c r="L849" s="238"/>
      <c r="M849" s="78">
        <f>Kosten</f>
        <v>0</v>
      </c>
      <c r="N849" s="136"/>
      <c r="P849" s="224"/>
      <c r="Q849" s="227"/>
      <c r="S849" s="228"/>
    </row>
    <row r="850" spans="1:19" x14ac:dyDescent="0.25">
      <c r="A850" s="4"/>
      <c r="B850" s="254"/>
      <c r="C850" s="3"/>
      <c r="D850" s="46"/>
      <c r="E850" s="75"/>
      <c r="F850" s="17"/>
      <c r="G850" s="18"/>
      <c r="H850" s="58"/>
      <c r="I850" s="46"/>
      <c r="J850" s="282"/>
      <c r="K850" s="77"/>
      <c r="L850" s="238"/>
      <c r="M850" s="78">
        <f>Kosten</f>
        <v>0</v>
      </c>
      <c r="N850" s="136"/>
      <c r="P850" s="224"/>
      <c r="Q850" s="227"/>
      <c r="S850" s="228"/>
    </row>
    <row r="851" spans="1:19" x14ac:dyDescent="0.25">
      <c r="A851" s="4"/>
      <c r="B851" s="254"/>
      <c r="C851" s="3"/>
      <c r="D851" s="46"/>
      <c r="E851" s="75"/>
      <c r="F851" s="17"/>
      <c r="G851" s="18"/>
      <c r="H851" s="58"/>
      <c r="I851" s="46"/>
      <c r="J851" s="282"/>
      <c r="K851" s="77"/>
      <c r="L851" s="238"/>
      <c r="M851" s="78">
        <f>Kosten</f>
        <v>0</v>
      </c>
      <c r="N851" s="136"/>
      <c r="P851" s="224"/>
      <c r="Q851" s="227"/>
      <c r="S851" s="228"/>
    </row>
    <row r="852" spans="1:19" x14ac:dyDescent="0.25">
      <c r="A852" s="4"/>
      <c r="B852" s="254"/>
      <c r="C852" s="3"/>
      <c r="D852" s="46"/>
      <c r="E852" s="75"/>
      <c r="F852" s="17"/>
      <c r="G852" s="18"/>
      <c r="H852" s="58"/>
      <c r="I852" s="46"/>
      <c r="J852" s="282"/>
      <c r="K852" s="77"/>
      <c r="L852" s="238"/>
      <c r="M852" s="78">
        <f>Kosten</f>
        <v>0</v>
      </c>
      <c r="N852" s="136"/>
      <c r="P852" s="224"/>
      <c r="Q852" s="227"/>
      <c r="S852" s="228"/>
    </row>
    <row r="853" spans="1:19" x14ac:dyDescent="0.25">
      <c r="A853" s="4"/>
      <c r="B853" s="254"/>
      <c r="C853" s="3"/>
      <c r="D853" s="46"/>
      <c r="E853" s="75"/>
      <c r="F853" s="17"/>
      <c r="G853" s="18"/>
      <c r="H853" s="58"/>
      <c r="I853" s="46"/>
      <c r="J853" s="282"/>
      <c r="K853" s="77"/>
      <c r="L853" s="238"/>
      <c r="M853" s="78">
        <f>Kosten</f>
        <v>0</v>
      </c>
      <c r="N853" s="136"/>
      <c r="P853" s="224"/>
      <c r="Q853" s="227"/>
      <c r="S853" s="228"/>
    </row>
    <row r="854" spans="1:19" x14ac:dyDescent="0.25">
      <c r="A854" s="4"/>
      <c r="B854" s="254"/>
      <c r="C854" s="3"/>
      <c r="D854" s="46"/>
      <c r="E854" s="75"/>
      <c r="F854" s="17"/>
      <c r="G854" s="18"/>
      <c r="H854" s="58"/>
      <c r="I854" s="46"/>
      <c r="J854" s="282"/>
      <c r="K854" s="77"/>
      <c r="L854" s="238"/>
      <c r="M854" s="78">
        <f>Kosten</f>
        <v>0</v>
      </c>
      <c r="N854" s="136"/>
      <c r="P854" s="224"/>
      <c r="Q854" s="227"/>
      <c r="S854" s="228"/>
    </row>
    <row r="855" spans="1:19" x14ac:dyDescent="0.25">
      <c r="A855" s="4"/>
      <c r="B855" s="254"/>
      <c r="C855" s="3"/>
      <c r="D855" s="46"/>
      <c r="E855" s="75"/>
      <c r="F855" s="17"/>
      <c r="G855" s="18"/>
      <c r="H855" s="58"/>
      <c r="I855" s="46"/>
      <c r="J855" s="282"/>
      <c r="K855" s="77"/>
      <c r="L855" s="238"/>
      <c r="M855" s="78">
        <f>Kosten</f>
        <v>0</v>
      </c>
      <c r="N855" s="136"/>
      <c r="P855" s="224"/>
      <c r="Q855" s="227"/>
      <c r="S855" s="228"/>
    </row>
    <row r="856" spans="1:19" x14ac:dyDescent="0.25">
      <c r="A856" s="4"/>
      <c r="B856" s="254"/>
      <c r="C856" s="3"/>
      <c r="D856" s="46"/>
      <c r="E856" s="75"/>
      <c r="F856" s="17"/>
      <c r="G856" s="18"/>
      <c r="H856" s="58"/>
      <c r="I856" s="46"/>
      <c r="J856" s="282"/>
      <c r="K856" s="77"/>
      <c r="L856" s="238"/>
      <c r="M856" s="78">
        <f>Kosten</f>
        <v>0</v>
      </c>
      <c r="N856" s="136"/>
      <c r="P856" s="224"/>
      <c r="Q856" s="227"/>
      <c r="S856" s="228"/>
    </row>
    <row r="857" spans="1:19" x14ac:dyDescent="0.25">
      <c r="A857" s="4"/>
      <c r="B857" s="254"/>
      <c r="C857" s="3"/>
      <c r="D857" s="46"/>
      <c r="E857" s="75"/>
      <c r="F857" s="17"/>
      <c r="G857" s="18"/>
      <c r="H857" s="58"/>
      <c r="I857" s="46"/>
      <c r="J857" s="282"/>
      <c r="K857" s="77"/>
      <c r="L857" s="238"/>
      <c r="M857" s="78">
        <f>Kosten</f>
        <v>0</v>
      </c>
      <c r="N857" s="136"/>
      <c r="P857" s="224"/>
      <c r="Q857" s="227"/>
      <c r="S857" s="228"/>
    </row>
    <row r="858" spans="1:19" x14ac:dyDescent="0.25">
      <c r="A858" s="4"/>
      <c r="B858" s="254"/>
      <c r="C858" s="3"/>
      <c r="D858" s="46"/>
      <c r="E858" s="75"/>
      <c r="F858" s="17"/>
      <c r="G858" s="18"/>
      <c r="H858" s="58"/>
      <c r="I858" s="46"/>
      <c r="J858" s="282"/>
      <c r="K858" s="77"/>
      <c r="L858" s="238"/>
      <c r="M858" s="78">
        <f>Kosten</f>
        <v>0</v>
      </c>
      <c r="N858" s="136"/>
      <c r="P858" s="224"/>
      <c r="Q858" s="227"/>
      <c r="S858" s="228"/>
    </row>
    <row r="859" spans="1:19" x14ac:dyDescent="0.25">
      <c r="A859" s="4"/>
      <c r="B859" s="254"/>
      <c r="C859" s="3"/>
      <c r="D859" s="46"/>
      <c r="E859" s="75"/>
      <c r="F859" s="17"/>
      <c r="G859" s="18"/>
      <c r="H859" s="58"/>
      <c r="I859" s="46"/>
      <c r="J859" s="282"/>
      <c r="K859" s="77"/>
      <c r="L859" s="238"/>
      <c r="M859" s="78">
        <f>Kosten</f>
        <v>0</v>
      </c>
      <c r="N859" s="136"/>
      <c r="P859" s="224"/>
      <c r="Q859" s="227"/>
      <c r="S859" s="228"/>
    </row>
    <row r="860" spans="1:19" x14ac:dyDescent="0.25">
      <c r="A860" s="4"/>
      <c r="B860" s="254"/>
      <c r="C860" s="3"/>
      <c r="D860" s="46"/>
      <c r="E860" s="75"/>
      <c r="F860" s="17"/>
      <c r="G860" s="18"/>
      <c r="H860" s="58"/>
      <c r="I860" s="46"/>
      <c r="J860" s="282"/>
      <c r="K860" s="77"/>
      <c r="L860" s="238"/>
      <c r="M860" s="78">
        <f>Kosten</f>
        <v>0</v>
      </c>
      <c r="N860" s="136"/>
      <c r="P860" s="224"/>
      <c r="Q860" s="227"/>
      <c r="S860" s="228"/>
    </row>
    <row r="861" spans="1:19" x14ac:dyDescent="0.25">
      <c r="A861" s="4"/>
      <c r="B861" s="254"/>
      <c r="C861" s="3"/>
      <c r="D861" s="46"/>
      <c r="E861" s="75"/>
      <c r="F861" s="17"/>
      <c r="G861" s="18"/>
      <c r="H861" s="58"/>
      <c r="I861" s="46"/>
      <c r="J861" s="282"/>
      <c r="K861" s="77"/>
      <c r="L861" s="238"/>
      <c r="M861" s="78">
        <f>Kosten</f>
        <v>0</v>
      </c>
      <c r="N861" s="136"/>
      <c r="P861" s="224"/>
      <c r="Q861" s="227"/>
      <c r="S861" s="228"/>
    </row>
    <row r="862" spans="1:19" x14ac:dyDescent="0.25">
      <c r="A862" s="4"/>
      <c r="B862" s="254"/>
      <c r="C862" s="3"/>
      <c r="D862" s="46"/>
      <c r="E862" s="75"/>
      <c r="F862" s="17"/>
      <c r="G862" s="18"/>
      <c r="H862" s="58"/>
      <c r="I862" s="46"/>
      <c r="J862" s="282"/>
      <c r="K862" s="77"/>
      <c r="L862" s="238"/>
      <c r="M862" s="78">
        <f>Kosten</f>
        <v>0</v>
      </c>
      <c r="N862" s="136"/>
      <c r="P862" s="224"/>
      <c r="Q862" s="227"/>
      <c r="S862" s="228"/>
    </row>
    <row r="863" spans="1:19" x14ac:dyDescent="0.25">
      <c r="A863" s="4"/>
      <c r="B863" s="254"/>
      <c r="C863" s="3"/>
      <c r="D863" s="46"/>
      <c r="E863" s="75"/>
      <c r="F863" s="17"/>
      <c r="G863" s="18"/>
      <c r="H863" s="58"/>
      <c r="I863" s="46"/>
      <c r="J863" s="282"/>
      <c r="K863" s="77"/>
      <c r="L863" s="238"/>
      <c r="M863" s="78">
        <f>Kosten</f>
        <v>0</v>
      </c>
      <c r="N863" s="136"/>
      <c r="P863" s="224"/>
      <c r="Q863" s="227"/>
      <c r="S863" s="228"/>
    </row>
    <row r="864" spans="1:19" x14ac:dyDescent="0.25">
      <c r="A864" s="4"/>
      <c r="B864" s="254"/>
      <c r="C864" s="3"/>
      <c r="D864" s="46"/>
      <c r="E864" s="75"/>
      <c r="F864" s="17"/>
      <c r="G864" s="18"/>
      <c r="H864" s="58"/>
      <c r="I864" s="46"/>
      <c r="J864" s="282"/>
      <c r="K864" s="77"/>
      <c r="L864" s="238"/>
      <c r="M864" s="78">
        <f>Kosten</f>
        <v>0</v>
      </c>
      <c r="N864" s="136"/>
      <c r="P864" s="224"/>
      <c r="Q864" s="227"/>
      <c r="S864" s="228"/>
    </row>
    <row r="865" spans="1:19" x14ac:dyDescent="0.25">
      <c r="A865" s="4"/>
      <c r="B865" s="254"/>
      <c r="C865" s="3"/>
      <c r="D865" s="46"/>
      <c r="E865" s="75"/>
      <c r="F865" s="17"/>
      <c r="G865" s="18"/>
      <c r="H865" s="58"/>
      <c r="I865" s="46"/>
      <c r="J865" s="282"/>
      <c r="K865" s="77"/>
      <c r="L865" s="238"/>
      <c r="M865" s="78">
        <f>Kosten</f>
        <v>0</v>
      </c>
      <c r="N865" s="136"/>
      <c r="P865" s="224"/>
      <c r="Q865" s="227"/>
      <c r="S865" s="228"/>
    </row>
    <row r="866" spans="1:19" x14ac:dyDescent="0.25">
      <c r="A866" s="4"/>
      <c r="B866" s="254"/>
      <c r="C866" s="3"/>
      <c r="D866" s="46"/>
      <c r="E866" s="75"/>
      <c r="F866" s="17"/>
      <c r="G866" s="18"/>
      <c r="H866" s="58"/>
      <c r="I866" s="46"/>
      <c r="J866" s="282"/>
      <c r="K866" s="77"/>
      <c r="L866" s="238"/>
      <c r="M866" s="78">
        <f>Kosten</f>
        <v>0</v>
      </c>
      <c r="N866" s="136"/>
      <c r="P866" s="224"/>
      <c r="Q866" s="227"/>
      <c r="S866" s="228"/>
    </row>
    <row r="867" spans="1:19" x14ac:dyDescent="0.25">
      <c r="A867" s="4"/>
      <c r="B867" s="254"/>
      <c r="C867" s="3"/>
      <c r="D867" s="46"/>
      <c r="E867" s="75"/>
      <c r="F867" s="17"/>
      <c r="G867" s="18"/>
      <c r="H867" s="58"/>
      <c r="I867" s="46"/>
      <c r="J867" s="282"/>
      <c r="K867" s="77"/>
      <c r="L867" s="238"/>
      <c r="M867" s="78">
        <f>Kosten</f>
        <v>0</v>
      </c>
      <c r="N867" s="136"/>
      <c r="P867" s="224"/>
      <c r="Q867" s="227"/>
      <c r="S867" s="228"/>
    </row>
    <row r="868" spans="1:19" x14ac:dyDescent="0.25">
      <c r="A868" s="4"/>
      <c r="B868" s="254"/>
      <c r="C868" s="3"/>
      <c r="D868" s="46"/>
      <c r="E868" s="75"/>
      <c r="F868" s="17"/>
      <c r="G868" s="18"/>
      <c r="H868" s="58"/>
      <c r="I868" s="46"/>
      <c r="J868" s="282"/>
      <c r="K868" s="77"/>
      <c r="L868" s="238"/>
      <c r="M868" s="78">
        <f>Kosten</f>
        <v>0</v>
      </c>
      <c r="N868" s="136"/>
      <c r="P868" s="224"/>
      <c r="Q868" s="227"/>
      <c r="S868" s="228"/>
    </row>
    <row r="869" spans="1:19" x14ac:dyDescent="0.25">
      <c r="A869" s="4"/>
      <c r="B869" s="254"/>
      <c r="C869" s="3"/>
      <c r="D869" s="46"/>
      <c r="E869" s="75"/>
      <c r="F869" s="17"/>
      <c r="G869" s="18"/>
      <c r="H869" s="58"/>
      <c r="I869" s="46"/>
      <c r="J869" s="282"/>
      <c r="K869" s="77"/>
      <c r="L869" s="238"/>
      <c r="M869" s="78">
        <f>Kosten</f>
        <v>0</v>
      </c>
      <c r="N869" s="136"/>
      <c r="P869" s="224"/>
      <c r="Q869" s="227"/>
      <c r="S869" s="228"/>
    </row>
    <row r="870" spans="1:19" x14ac:dyDescent="0.25">
      <c r="A870" s="4"/>
      <c r="B870" s="254"/>
      <c r="C870" s="3"/>
      <c r="D870" s="46"/>
      <c r="E870" s="75"/>
      <c r="F870" s="17"/>
      <c r="G870" s="18"/>
      <c r="H870" s="58"/>
      <c r="I870" s="46"/>
      <c r="J870" s="282"/>
      <c r="K870" s="77"/>
      <c r="L870" s="238"/>
      <c r="M870" s="78">
        <f>Kosten</f>
        <v>0</v>
      </c>
      <c r="N870" s="136"/>
      <c r="P870" s="224"/>
      <c r="Q870" s="227"/>
      <c r="S870" s="228"/>
    </row>
    <row r="871" spans="1:19" x14ac:dyDescent="0.25">
      <c r="A871" s="4"/>
      <c r="B871" s="254"/>
      <c r="C871" s="3"/>
      <c r="D871" s="46"/>
      <c r="E871" s="75"/>
      <c r="F871" s="17"/>
      <c r="G871" s="18"/>
      <c r="H871" s="58"/>
      <c r="I871" s="46"/>
      <c r="J871" s="282"/>
      <c r="K871" s="77"/>
      <c r="L871" s="238"/>
      <c r="M871" s="78">
        <f>Kosten</f>
        <v>0</v>
      </c>
      <c r="N871" s="136"/>
      <c r="P871" s="224"/>
      <c r="Q871" s="227"/>
      <c r="S871" s="228"/>
    </row>
    <row r="872" spans="1:19" x14ac:dyDescent="0.25">
      <c r="A872" s="4"/>
      <c r="B872" s="254"/>
      <c r="C872" s="3"/>
      <c r="D872" s="46"/>
      <c r="E872" s="75"/>
      <c r="F872" s="17"/>
      <c r="G872" s="18"/>
      <c r="H872" s="58"/>
      <c r="I872" s="46"/>
      <c r="J872" s="282"/>
      <c r="K872" s="77"/>
      <c r="L872" s="238"/>
      <c r="M872" s="78">
        <f>Kosten</f>
        <v>0</v>
      </c>
      <c r="N872" s="136"/>
      <c r="P872" s="224"/>
      <c r="Q872" s="227"/>
      <c r="S872" s="228"/>
    </row>
    <row r="873" spans="1:19" x14ac:dyDescent="0.25">
      <c r="A873" s="4"/>
      <c r="B873" s="254"/>
      <c r="C873" s="3"/>
      <c r="D873" s="46"/>
      <c r="E873" s="75"/>
      <c r="F873" s="17"/>
      <c r="G873" s="18"/>
      <c r="H873" s="58"/>
      <c r="I873" s="46"/>
      <c r="J873" s="282"/>
      <c r="K873" s="77"/>
      <c r="L873" s="238"/>
      <c r="M873" s="78">
        <f>Kosten</f>
        <v>0</v>
      </c>
      <c r="N873" s="136"/>
      <c r="P873" s="224"/>
      <c r="Q873" s="227"/>
      <c r="S873" s="228"/>
    </row>
    <row r="874" spans="1:19" x14ac:dyDescent="0.25">
      <c r="A874" s="4"/>
      <c r="B874" s="254"/>
      <c r="C874" s="3"/>
      <c r="D874" s="46"/>
      <c r="E874" s="75"/>
      <c r="F874" s="17"/>
      <c r="G874" s="18"/>
      <c r="H874" s="58"/>
      <c r="I874" s="46"/>
      <c r="J874" s="282"/>
      <c r="K874" s="77"/>
      <c r="L874" s="238"/>
      <c r="M874" s="78">
        <f>Kosten</f>
        <v>0</v>
      </c>
      <c r="N874" s="136"/>
      <c r="P874" s="224"/>
      <c r="Q874" s="227"/>
      <c r="S874" s="228"/>
    </row>
    <row r="875" spans="1:19" x14ac:dyDescent="0.25">
      <c r="A875" s="4"/>
      <c r="B875" s="254"/>
      <c r="C875" s="3"/>
      <c r="D875" s="46"/>
      <c r="E875" s="75"/>
      <c r="F875" s="17"/>
      <c r="G875" s="18"/>
      <c r="H875" s="58"/>
      <c r="I875" s="46"/>
      <c r="J875" s="282"/>
      <c r="K875" s="77"/>
      <c r="L875" s="238"/>
      <c r="M875" s="78">
        <f>Kosten</f>
        <v>0</v>
      </c>
      <c r="N875" s="136"/>
      <c r="P875" s="224"/>
      <c r="Q875" s="227"/>
      <c r="S875" s="228"/>
    </row>
    <row r="876" spans="1:19" x14ac:dyDescent="0.25">
      <c r="A876" s="4"/>
      <c r="B876" s="254"/>
      <c r="C876" s="3"/>
      <c r="D876" s="46"/>
      <c r="E876" s="75"/>
      <c r="F876" s="17"/>
      <c r="G876" s="18"/>
      <c r="H876" s="58"/>
      <c r="I876" s="46"/>
      <c r="J876" s="282"/>
      <c r="K876" s="77"/>
      <c r="L876" s="238"/>
      <c r="M876" s="78">
        <f>Kosten</f>
        <v>0</v>
      </c>
      <c r="N876" s="136"/>
      <c r="P876" s="224"/>
      <c r="Q876" s="227"/>
      <c r="S876" s="228"/>
    </row>
    <row r="877" spans="1:19" x14ac:dyDescent="0.25">
      <c r="A877" s="4"/>
      <c r="B877" s="254"/>
      <c r="C877" s="3"/>
      <c r="D877" s="46"/>
      <c r="E877" s="75"/>
      <c r="F877" s="17"/>
      <c r="G877" s="18"/>
      <c r="H877" s="58"/>
      <c r="I877" s="46"/>
      <c r="J877" s="282"/>
      <c r="K877" s="77"/>
      <c r="L877" s="238"/>
      <c r="M877" s="78">
        <f>Kosten</f>
        <v>0</v>
      </c>
      <c r="N877" s="136"/>
      <c r="P877" s="224"/>
      <c r="Q877" s="227"/>
      <c r="S877" s="228"/>
    </row>
    <row r="878" spans="1:19" x14ac:dyDescent="0.25">
      <c r="A878" s="4"/>
      <c r="B878" s="254"/>
      <c r="C878" s="3"/>
      <c r="D878" s="46"/>
      <c r="E878" s="75"/>
      <c r="F878" s="17"/>
      <c r="G878" s="18"/>
      <c r="H878" s="58"/>
      <c r="I878" s="46"/>
      <c r="J878" s="282"/>
      <c r="K878" s="77"/>
      <c r="L878" s="238"/>
      <c r="M878" s="78">
        <f>Kosten</f>
        <v>0</v>
      </c>
      <c r="N878" s="136"/>
      <c r="P878" s="224"/>
      <c r="Q878" s="227"/>
      <c r="S878" s="228"/>
    </row>
    <row r="879" spans="1:19" x14ac:dyDescent="0.25">
      <c r="A879" s="4"/>
      <c r="B879" s="254"/>
      <c r="C879" s="3"/>
      <c r="D879" s="46"/>
      <c r="E879" s="75"/>
      <c r="F879" s="17"/>
      <c r="G879" s="18"/>
      <c r="H879" s="58"/>
      <c r="I879" s="46"/>
      <c r="J879" s="282"/>
      <c r="K879" s="77"/>
      <c r="L879" s="238"/>
      <c r="M879" s="78">
        <f>Kosten</f>
        <v>0</v>
      </c>
      <c r="N879" s="136"/>
      <c r="P879" s="224"/>
      <c r="Q879" s="227"/>
      <c r="S879" s="228"/>
    </row>
    <row r="880" spans="1:19" x14ac:dyDescent="0.25">
      <c r="A880" s="4"/>
      <c r="B880" s="254"/>
      <c r="C880" s="3"/>
      <c r="D880" s="46"/>
      <c r="E880" s="75"/>
      <c r="F880" s="17"/>
      <c r="G880" s="18"/>
      <c r="H880" s="58"/>
      <c r="I880" s="46"/>
      <c r="J880" s="282"/>
      <c r="K880" s="77"/>
      <c r="L880" s="238"/>
      <c r="M880" s="78">
        <f>Kosten</f>
        <v>0</v>
      </c>
      <c r="N880" s="136"/>
      <c r="P880" s="224"/>
      <c r="Q880" s="227"/>
      <c r="S880" s="228"/>
    </row>
    <row r="881" spans="1:19" x14ac:dyDescent="0.25">
      <c r="A881" s="4"/>
      <c r="B881" s="254"/>
      <c r="C881" s="3"/>
      <c r="D881" s="46"/>
      <c r="E881" s="75"/>
      <c r="F881" s="17"/>
      <c r="G881" s="18"/>
      <c r="H881" s="58"/>
      <c r="I881" s="46"/>
      <c r="J881" s="282"/>
      <c r="K881" s="77"/>
      <c r="L881" s="238"/>
      <c r="M881" s="78">
        <f>Kosten</f>
        <v>0</v>
      </c>
      <c r="N881" s="136"/>
      <c r="P881" s="224"/>
      <c r="Q881" s="227"/>
      <c r="S881" s="228"/>
    </row>
    <row r="882" spans="1:19" x14ac:dyDescent="0.25">
      <c r="A882" s="4"/>
      <c r="B882" s="254"/>
      <c r="C882" s="3"/>
      <c r="D882" s="46"/>
      <c r="E882" s="75"/>
      <c r="F882" s="17"/>
      <c r="G882" s="18"/>
      <c r="H882" s="58"/>
      <c r="I882" s="46"/>
      <c r="J882" s="282"/>
      <c r="K882" s="77"/>
      <c r="L882" s="238"/>
      <c r="M882" s="78">
        <f>Kosten</f>
        <v>0</v>
      </c>
      <c r="N882" s="136"/>
      <c r="P882" s="224"/>
      <c r="Q882" s="227"/>
      <c r="S882" s="228"/>
    </row>
    <row r="883" spans="1:19" x14ac:dyDescent="0.25">
      <c r="A883" s="4"/>
      <c r="B883" s="254"/>
      <c r="C883" s="3"/>
      <c r="D883" s="46"/>
      <c r="E883" s="75"/>
      <c r="F883" s="17"/>
      <c r="G883" s="18"/>
      <c r="H883" s="58"/>
      <c r="I883" s="46"/>
      <c r="J883" s="282"/>
      <c r="K883" s="77"/>
      <c r="L883" s="238"/>
      <c r="M883" s="78">
        <f>Kosten</f>
        <v>0</v>
      </c>
      <c r="N883" s="136"/>
      <c r="P883" s="224"/>
      <c r="Q883" s="227"/>
      <c r="S883" s="228"/>
    </row>
    <row r="884" spans="1:19" x14ac:dyDescent="0.25">
      <c r="A884" s="4"/>
      <c r="B884" s="254"/>
      <c r="C884" s="3"/>
      <c r="D884" s="46"/>
      <c r="E884" s="75"/>
      <c r="F884" s="17"/>
      <c r="G884" s="18"/>
      <c r="H884" s="58"/>
      <c r="I884" s="46"/>
      <c r="J884" s="282"/>
      <c r="K884" s="77"/>
      <c r="L884" s="238"/>
      <c r="M884" s="78">
        <f>Kosten</f>
        <v>0</v>
      </c>
      <c r="N884" s="136"/>
      <c r="P884" s="224"/>
      <c r="Q884" s="227"/>
      <c r="S884" s="228"/>
    </row>
    <row r="885" spans="1:19" x14ac:dyDescent="0.25">
      <c r="A885" s="4"/>
      <c r="B885" s="254"/>
      <c r="C885" s="3"/>
      <c r="D885" s="46"/>
      <c r="E885" s="75"/>
      <c r="F885" s="17"/>
      <c r="G885" s="18"/>
      <c r="H885" s="58"/>
      <c r="I885" s="46"/>
      <c r="J885" s="282"/>
      <c r="K885" s="77"/>
      <c r="L885" s="238"/>
      <c r="M885" s="78">
        <f>Kosten</f>
        <v>0</v>
      </c>
      <c r="N885" s="136"/>
      <c r="P885" s="224"/>
      <c r="Q885" s="227"/>
      <c r="S885" s="228"/>
    </row>
    <row r="886" spans="1:19" x14ac:dyDescent="0.25">
      <c r="A886" s="4"/>
      <c r="B886" s="254"/>
      <c r="C886" s="3"/>
      <c r="D886" s="46"/>
      <c r="E886" s="75"/>
      <c r="F886" s="17"/>
      <c r="G886" s="18"/>
      <c r="H886" s="58"/>
      <c r="I886" s="46"/>
      <c r="J886" s="282"/>
      <c r="K886" s="77"/>
      <c r="L886" s="238"/>
      <c r="M886" s="78">
        <f>Kosten</f>
        <v>0</v>
      </c>
      <c r="N886" s="136"/>
      <c r="P886" s="224"/>
      <c r="Q886" s="227"/>
      <c r="S886" s="228"/>
    </row>
    <row r="887" spans="1:19" x14ac:dyDescent="0.25">
      <c r="A887" s="4"/>
      <c r="B887" s="254"/>
      <c r="C887" s="3"/>
      <c r="D887" s="46"/>
      <c r="E887" s="75"/>
      <c r="F887" s="17"/>
      <c r="G887" s="18"/>
      <c r="H887" s="58"/>
      <c r="I887" s="46"/>
      <c r="J887" s="282"/>
      <c r="K887" s="77"/>
      <c r="L887" s="238"/>
      <c r="M887" s="78">
        <f>Kosten</f>
        <v>0</v>
      </c>
      <c r="N887" s="136"/>
      <c r="P887" s="224"/>
      <c r="Q887" s="227"/>
      <c r="S887" s="228"/>
    </row>
    <row r="888" spans="1:19" x14ac:dyDescent="0.25">
      <c r="A888" s="4"/>
      <c r="B888" s="254"/>
      <c r="C888" s="3"/>
      <c r="D888" s="46"/>
      <c r="E888" s="75"/>
      <c r="F888" s="17"/>
      <c r="G888" s="18"/>
      <c r="H888" s="58"/>
      <c r="I888" s="46"/>
      <c r="J888" s="282"/>
      <c r="K888" s="77"/>
      <c r="L888" s="238"/>
      <c r="M888" s="78">
        <f>Kosten</f>
        <v>0</v>
      </c>
      <c r="N888" s="136"/>
      <c r="P888" s="224"/>
      <c r="Q888" s="227"/>
      <c r="S888" s="228"/>
    </row>
    <row r="889" spans="1:19" x14ac:dyDescent="0.25">
      <c r="A889" s="4"/>
      <c r="B889" s="254"/>
      <c r="C889" s="3"/>
      <c r="D889" s="46"/>
      <c r="E889" s="75"/>
      <c r="F889" s="17"/>
      <c r="G889" s="18"/>
      <c r="H889" s="58"/>
      <c r="I889" s="46"/>
      <c r="J889" s="282"/>
      <c r="K889" s="77"/>
      <c r="L889" s="238"/>
      <c r="M889" s="78">
        <f>Kosten</f>
        <v>0</v>
      </c>
      <c r="N889" s="136"/>
      <c r="P889" s="224"/>
      <c r="Q889" s="227"/>
      <c r="S889" s="228"/>
    </row>
    <row r="890" spans="1:19" x14ac:dyDescent="0.25">
      <c r="A890" s="4"/>
      <c r="B890" s="254"/>
      <c r="C890" s="3"/>
      <c r="D890" s="46"/>
      <c r="E890" s="75"/>
      <c r="F890" s="17"/>
      <c r="G890" s="18"/>
      <c r="H890" s="58"/>
      <c r="I890" s="46"/>
      <c r="J890" s="282"/>
      <c r="K890" s="77"/>
      <c r="L890" s="238"/>
      <c r="M890" s="78">
        <f>Kosten</f>
        <v>0</v>
      </c>
      <c r="N890" s="136"/>
      <c r="P890" s="224"/>
      <c r="Q890" s="227"/>
      <c r="S890" s="228"/>
    </row>
    <row r="891" spans="1:19" x14ac:dyDescent="0.25">
      <c r="A891" s="4"/>
      <c r="B891" s="254"/>
      <c r="C891" s="3"/>
      <c r="D891" s="46"/>
      <c r="E891" s="75"/>
      <c r="F891" s="17"/>
      <c r="G891" s="18"/>
      <c r="H891" s="58"/>
      <c r="I891" s="46"/>
      <c r="J891" s="282"/>
      <c r="K891" s="77"/>
      <c r="L891" s="238"/>
      <c r="M891" s="78">
        <f>Kosten</f>
        <v>0</v>
      </c>
      <c r="N891" s="136"/>
      <c r="P891" s="224"/>
      <c r="Q891" s="227"/>
      <c r="S891" s="228"/>
    </row>
    <row r="892" spans="1:19" x14ac:dyDescent="0.25">
      <c r="A892" s="4"/>
      <c r="B892" s="254"/>
      <c r="C892" s="3"/>
      <c r="D892" s="46"/>
      <c r="E892" s="75"/>
      <c r="F892" s="17"/>
      <c r="G892" s="18"/>
      <c r="H892" s="58"/>
      <c r="I892" s="46"/>
      <c r="J892" s="282"/>
      <c r="K892" s="77"/>
      <c r="L892" s="238"/>
      <c r="M892" s="78">
        <f>Kosten</f>
        <v>0</v>
      </c>
      <c r="N892" s="136"/>
      <c r="P892" s="224"/>
      <c r="Q892" s="227"/>
      <c r="S892" s="228"/>
    </row>
    <row r="893" spans="1:19" x14ac:dyDescent="0.25">
      <c r="A893" s="4"/>
      <c r="B893" s="254"/>
      <c r="C893" s="3"/>
      <c r="D893" s="46"/>
      <c r="E893" s="75"/>
      <c r="F893" s="17"/>
      <c r="G893" s="18"/>
      <c r="H893" s="58"/>
      <c r="I893" s="46"/>
      <c r="J893" s="282"/>
      <c r="K893" s="77"/>
      <c r="L893" s="238"/>
      <c r="M893" s="78">
        <f>Kosten</f>
        <v>0</v>
      </c>
      <c r="N893" s="136"/>
      <c r="P893" s="224"/>
      <c r="Q893" s="227"/>
      <c r="S893" s="228"/>
    </row>
    <row r="894" spans="1:19" x14ac:dyDescent="0.25">
      <c r="A894" s="4"/>
      <c r="B894" s="254"/>
      <c r="C894" s="3"/>
      <c r="D894" s="46"/>
      <c r="E894" s="75"/>
      <c r="F894" s="17"/>
      <c r="G894" s="18"/>
      <c r="H894" s="58"/>
      <c r="I894" s="46"/>
      <c r="J894" s="282"/>
      <c r="K894" s="77"/>
      <c r="L894" s="238"/>
      <c r="M894" s="78">
        <f>Kosten</f>
        <v>0</v>
      </c>
      <c r="N894" s="136"/>
      <c r="P894" s="224"/>
      <c r="Q894" s="227"/>
      <c r="S894" s="228"/>
    </row>
    <row r="895" spans="1:19" x14ac:dyDescent="0.25">
      <c r="A895" s="4"/>
      <c r="B895" s="254"/>
      <c r="C895" s="3"/>
      <c r="D895" s="46"/>
      <c r="E895" s="75"/>
      <c r="F895" s="17"/>
      <c r="G895" s="18"/>
      <c r="H895" s="58"/>
      <c r="I895" s="46"/>
      <c r="J895" s="282"/>
      <c r="K895" s="77"/>
      <c r="L895" s="238"/>
      <c r="M895" s="78">
        <f>Kosten</f>
        <v>0</v>
      </c>
      <c r="N895" s="136"/>
      <c r="P895" s="224"/>
      <c r="Q895" s="227"/>
      <c r="S895" s="228"/>
    </row>
    <row r="896" spans="1:19" x14ac:dyDescent="0.25">
      <c r="A896" s="4"/>
      <c r="B896" s="254"/>
      <c r="C896" s="3"/>
      <c r="D896" s="46"/>
      <c r="E896" s="75"/>
      <c r="F896" s="17"/>
      <c r="G896" s="18"/>
      <c r="H896" s="58"/>
      <c r="I896" s="46"/>
      <c r="J896" s="282"/>
      <c r="K896" s="77"/>
      <c r="L896" s="238"/>
      <c r="M896" s="78">
        <f>Kosten</f>
        <v>0</v>
      </c>
      <c r="N896" s="136"/>
      <c r="P896" s="224"/>
      <c r="Q896" s="227"/>
      <c r="S896" s="228"/>
    </row>
    <row r="897" spans="1:19" x14ac:dyDescent="0.25">
      <c r="A897" s="4"/>
      <c r="B897" s="254"/>
      <c r="C897" s="3"/>
      <c r="D897" s="46"/>
      <c r="E897" s="75"/>
      <c r="F897" s="17"/>
      <c r="G897" s="18"/>
      <c r="H897" s="58"/>
      <c r="I897" s="46"/>
      <c r="J897" s="282"/>
      <c r="K897" s="77"/>
      <c r="L897" s="238"/>
      <c r="M897" s="78">
        <f>Kosten</f>
        <v>0</v>
      </c>
      <c r="N897" s="136"/>
      <c r="P897" s="224"/>
      <c r="Q897" s="227"/>
      <c r="S897" s="228"/>
    </row>
    <row r="898" spans="1:19" x14ac:dyDescent="0.25">
      <c r="A898" s="4"/>
      <c r="B898" s="254"/>
      <c r="C898" s="3"/>
      <c r="D898" s="46"/>
      <c r="E898" s="75"/>
      <c r="F898" s="17"/>
      <c r="G898" s="18"/>
      <c r="H898" s="58"/>
      <c r="I898" s="46"/>
      <c r="J898" s="282"/>
      <c r="K898" s="77"/>
      <c r="L898" s="238"/>
      <c r="M898" s="78">
        <f>Kosten</f>
        <v>0</v>
      </c>
      <c r="N898" s="136"/>
      <c r="P898" s="224"/>
      <c r="Q898" s="227"/>
      <c r="S898" s="228"/>
    </row>
    <row r="899" spans="1:19" x14ac:dyDescent="0.25">
      <c r="A899" s="4"/>
      <c r="B899" s="254"/>
      <c r="C899" s="3"/>
      <c r="D899" s="46"/>
      <c r="E899" s="75"/>
      <c r="F899" s="17"/>
      <c r="G899" s="18"/>
      <c r="H899" s="58"/>
      <c r="I899" s="46"/>
      <c r="J899" s="282"/>
      <c r="K899" s="77"/>
      <c r="L899" s="238"/>
      <c r="M899" s="78">
        <f>Kosten</f>
        <v>0</v>
      </c>
      <c r="N899" s="136"/>
      <c r="P899" s="224"/>
      <c r="Q899" s="227"/>
      <c r="S899" s="228"/>
    </row>
    <row r="900" spans="1:19" x14ac:dyDescent="0.25">
      <c r="A900" s="4"/>
      <c r="B900" s="254"/>
      <c r="C900" s="3"/>
      <c r="D900" s="46"/>
      <c r="E900" s="75"/>
      <c r="F900" s="17"/>
      <c r="G900" s="18"/>
      <c r="H900" s="58"/>
      <c r="I900" s="46"/>
      <c r="J900" s="282"/>
      <c r="K900" s="77"/>
      <c r="L900" s="238"/>
      <c r="M900" s="78">
        <f>Kosten</f>
        <v>0</v>
      </c>
      <c r="N900" s="136"/>
      <c r="P900" s="224"/>
      <c r="Q900" s="227"/>
      <c r="S900" s="228"/>
    </row>
    <row r="901" spans="1:19" x14ac:dyDescent="0.25">
      <c r="A901" s="4"/>
      <c r="B901" s="254"/>
      <c r="C901" s="3"/>
      <c r="D901" s="46"/>
      <c r="E901" s="75"/>
      <c r="F901" s="17"/>
      <c r="G901" s="18"/>
      <c r="H901" s="58"/>
      <c r="I901" s="46"/>
      <c r="J901" s="282"/>
      <c r="K901" s="77"/>
      <c r="L901" s="238"/>
      <c r="M901" s="78">
        <f>Kosten</f>
        <v>0</v>
      </c>
      <c r="N901" s="136"/>
      <c r="P901" s="224"/>
      <c r="Q901" s="227"/>
      <c r="S901" s="228"/>
    </row>
    <row r="902" spans="1:19" x14ac:dyDescent="0.25">
      <c r="A902" s="4"/>
      <c r="B902" s="254"/>
      <c r="C902" s="3"/>
      <c r="D902" s="46"/>
      <c r="E902" s="75"/>
      <c r="F902" s="17"/>
      <c r="G902" s="18"/>
      <c r="H902" s="58"/>
      <c r="I902" s="46"/>
      <c r="J902" s="282"/>
      <c r="K902" s="77"/>
      <c r="L902" s="238"/>
      <c r="M902" s="78">
        <f>Kosten</f>
        <v>0</v>
      </c>
      <c r="N902" s="136"/>
      <c r="P902" s="224"/>
      <c r="Q902" s="227"/>
      <c r="S902" s="228"/>
    </row>
    <row r="903" spans="1:19" x14ac:dyDescent="0.25">
      <c r="A903" s="4"/>
      <c r="B903" s="254"/>
      <c r="C903" s="3"/>
      <c r="D903" s="46"/>
      <c r="E903" s="75"/>
      <c r="F903" s="17"/>
      <c r="G903" s="18"/>
      <c r="H903" s="58"/>
      <c r="I903" s="46"/>
      <c r="J903" s="282"/>
      <c r="K903" s="77"/>
      <c r="L903" s="238"/>
      <c r="M903" s="78">
        <f>Kosten</f>
        <v>0</v>
      </c>
      <c r="N903" s="136"/>
      <c r="P903" s="224"/>
      <c r="Q903" s="227"/>
      <c r="S903" s="228"/>
    </row>
    <row r="904" spans="1:19" x14ac:dyDescent="0.25">
      <c r="A904" s="4"/>
      <c r="B904" s="254"/>
      <c r="C904" s="3"/>
      <c r="D904" s="46"/>
      <c r="E904" s="75"/>
      <c r="F904" s="17"/>
      <c r="G904" s="18"/>
      <c r="H904" s="58"/>
      <c r="I904" s="46"/>
      <c r="J904" s="282"/>
      <c r="K904" s="77"/>
      <c r="L904" s="238"/>
      <c r="M904" s="78">
        <f>Kosten</f>
        <v>0</v>
      </c>
      <c r="N904" s="136"/>
      <c r="P904" s="224"/>
      <c r="Q904" s="227"/>
      <c r="S904" s="228"/>
    </row>
    <row r="905" spans="1:19" x14ac:dyDescent="0.25">
      <c r="A905" s="4"/>
      <c r="B905" s="254"/>
      <c r="C905" s="3"/>
      <c r="D905" s="46"/>
      <c r="E905" s="75"/>
      <c r="F905" s="17"/>
      <c r="G905" s="18"/>
      <c r="H905" s="58"/>
      <c r="I905" s="46"/>
      <c r="J905" s="282"/>
      <c r="K905" s="77"/>
      <c r="L905" s="238"/>
      <c r="M905" s="78">
        <f>Kosten</f>
        <v>0</v>
      </c>
      <c r="N905" s="136"/>
      <c r="P905" s="224"/>
      <c r="Q905" s="227"/>
      <c r="S905" s="228"/>
    </row>
    <row r="906" spans="1:19" x14ac:dyDescent="0.25">
      <c r="A906" s="4"/>
      <c r="B906" s="254"/>
      <c r="C906" s="3"/>
      <c r="D906" s="46"/>
      <c r="E906" s="75"/>
      <c r="F906" s="17"/>
      <c r="G906" s="18"/>
      <c r="H906" s="58"/>
      <c r="I906" s="46"/>
      <c r="J906" s="282"/>
      <c r="K906" s="77"/>
      <c r="L906" s="238"/>
      <c r="M906" s="78">
        <f>Kosten</f>
        <v>0</v>
      </c>
      <c r="N906" s="136"/>
      <c r="P906" s="224"/>
      <c r="Q906" s="227"/>
      <c r="S906" s="228"/>
    </row>
    <row r="907" spans="1:19" x14ac:dyDescent="0.25">
      <c r="A907" s="4"/>
      <c r="B907" s="254"/>
      <c r="C907" s="3"/>
      <c r="D907" s="46"/>
      <c r="E907" s="75"/>
      <c r="F907" s="17"/>
      <c r="G907" s="18"/>
      <c r="H907" s="58"/>
      <c r="I907" s="46"/>
      <c r="J907" s="282"/>
      <c r="K907" s="77"/>
      <c r="L907" s="238"/>
      <c r="M907" s="78">
        <f>Kosten</f>
        <v>0</v>
      </c>
      <c r="N907" s="136"/>
      <c r="P907" s="224"/>
      <c r="Q907" s="227"/>
      <c r="S907" s="228"/>
    </row>
    <row r="908" spans="1:19" x14ac:dyDescent="0.25">
      <c r="A908" s="4"/>
      <c r="B908" s="254"/>
      <c r="C908" s="3"/>
      <c r="D908" s="46"/>
      <c r="E908" s="75"/>
      <c r="F908" s="17"/>
      <c r="G908" s="18"/>
      <c r="H908" s="58"/>
      <c r="I908" s="46"/>
      <c r="J908" s="282"/>
      <c r="K908" s="77"/>
      <c r="L908" s="238"/>
      <c r="M908" s="78">
        <f>Kosten</f>
        <v>0</v>
      </c>
      <c r="N908" s="136"/>
      <c r="P908" s="224"/>
      <c r="Q908" s="227"/>
      <c r="S908" s="228"/>
    </row>
    <row r="909" spans="1:19" x14ac:dyDescent="0.25">
      <c r="A909" s="4"/>
      <c r="B909" s="254"/>
      <c r="C909" s="3"/>
      <c r="D909" s="46"/>
      <c r="E909" s="75"/>
      <c r="F909" s="17"/>
      <c r="G909" s="18"/>
      <c r="H909" s="58"/>
      <c r="I909" s="46"/>
      <c r="J909" s="282"/>
      <c r="K909" s="77"/>
      <c r="L909" s="238"/>
      <c r="M909" s="78">
        <f>Kosten</f>
        <v>0</v>
      </c>
      <c r="N909" s="136"/>
      <c r="P909" s="224"/>
      <c r="Q909" s="227"/>
      <c r="S909" s="228"/>
    </row>
    <row r="910" spans="1:19" x14ac:dyDescent="0.25">
      <c r="A910" s="4"/>
      <c r="B910" s="254"/>
      <c r="C910" s="3"/>
      <c r="D910" s="46"/>
      <c r="E910" s="75"/>
      <c r="F910" s="17"/>
      <c r="G910" s="18"/>
      <c r="H910" s="58"/>
      <c r="I910" s="46"/>
      <c r="J910" s="282"/>
      <c r="K910" s="77"/>
      <c r="L910" s="238"/>
      <c r="M910" s="78">
        <f>Kosten</f>
        <v>0</v>
      </c>
      <c r="N910" s="136"/>
      <c r="P910" s="224"/>
      <c r="Q910" s="227"/>
      <c r="S910" s="228"/>
    </row>
    <row r="911" spans="1:19" x14ac:dyDescent="0.25">
      <c r="A911" s="4"/>
      <c r="B911" s="254"/>
      <c r="C911" s="3"/>
      <c r="D911" s="46"/>
      <c r="E911" s="75"/>
      <c r="F911" s="17"/>
      <c r="G911" s="18"/>
      <c r="H911" s="58"/>
      <c r="I911" s="46"/>
      <c r="J911" s="282"/>
      <c r="K911" s="77"/>
      <c r="L911" s="238"/>
      <c r="M911" s="78">
        <f>Kosten</f>
        <v>0</v>
      </c>
      <c r="N911" s="136"/>
      <c r="P911" s="224"/>
      <c r="Q911" s="227"/>
      <c r="S911" s="228"/>
    </row>
    <row r="912" spans="1:19" x14ac:dyDescent="0.25">
      <c r="A912" s="4"/>
      <c r="B912" s="254"/>
      <c r="C912" s="3"/>
      <c r="D912" s="46"/>
      <c r="E912" s="75"/>
      <c r="F912" s="17"/>
      <c r="G912" s="18"/>
      <c r="H912" s="58"/>
      <c r="I912" s="46"/>
      <c r="J912" s="282"/>
      <c r="K912" s="77"/>
      <c r="L912" s="238"/>
      <c r="M912" s="78">
        <f>Kosten</f>
        <v>0</v>
      </c>
      <c r="N912" s="136"/>
      <c r="P912" s="224"/>
      <c r="Q912" s="227"/>
      <c r="S912" s="228"/>
    </row>
    <row r="913" spans="1:19" x14ac:dyDescent="0.25">
      <c r="A913" s="4"/>
      <c r="B913" s="254"/>
      <c r="C913" s="3"/>
      <c r="D913" s="46"/>
      <c r="E913" s="75"/>
      <c r="F913" s="17"/>
      <c r="G913" s="18"/>
      <c r="H913" s="58"/>
      <c r="I913" s="46"/>
      <c r="J913" s="282"/>
      <c r="K913" s="77"/>
      <c r="L913" s="238"/>
      <c r="M913" s="78">
        <f>Kosten</f>
        <v>0</v>
      </c>
      <c r="N913" s="136"/>
      <c r="P913" s="224"/>
      <c r="Q913" s="227"/>
      <c r="S913" s="228"/>
    </row>
    <row r="914" spans="1:19" x14ac:dyDescent="0.25">
      <c r="A914" s="4"/>
      <c r="B914" s="254"/>
      <c r="C914" s="3"/>
      <c r="D914" s="46"/>
      <c r="E914" s="75"/>
      <c r="F914" s="17"/>
      <c r="G914" s="18"/>
      <c r="H914" s="58"/>
      <c r="I914" s="46"/>
      <c r="J914" s="282"/>
      <c r="K914" s="77"/>
      <c r="L914" s="238"/>
      <c r="M914" s="78">
        <f>Kosten</f>
        <v>0</v>
      </c>
      <c r="N914" s="136"/>
      <c r="P914" s="224"/>
      <c r="Q914" s="227"/>
      <c r="S914" s="228"/>
    </row>
    <row r="915" spans="1:19" x14ac:dyDescent="0.25">
      <c r="A915" s="4"/>
      <c r="B915" s="254"/>
      <c r="C915" s="3"/>
      <c r="D915" s="46"/>
      <c r="E915" s="75"/>
      <c r="F915" s="17"/>
      <c r="G915" s="18"/>
      <c r="H915" s="58"/>
      <c r="I915" s="46"/>
      <c r="J915" s="282"/>
      <c r="K915" s="77"/>
      <c r="L915" s="238"/>
      <c r="M915" s="78">
        <f>Kosten</f>
        <v>0</v>
      </c>
      <c r="N915" s="136"/>
      <c r="P915" s="224"/>
      <c r="Q915" s="227"/>
      <c r="S915" s="228"/>
    </row>
    <row r="916" spans="1:19" x14ac:dyDescent="0.25">
      <c r="A916" s="4"/>
      <c r="B916" s="254"/>
      <c r="C916" s="3"/>
      <c r="D916" s="46"/>
      <c r="E916" s="75"/>
      <c r="F916" s="17"/>
      <c r="G916" s="18"/>
      <c r="H916" s="58"/>
      <c r="I916" s="46"/>
      <c r="J916" s="282"/>
      <c r="K916" s="77"/>
      <c r="L916" s="238"/>
      <c r="M916" s="78">
        <f>Kosten</f>
        <v>0</v>
      </c>
      <c r="N916" s="136"/>
      <c r="P916" s="224"/>
      <c r="Q916" s="227"/>
      <c r="S916" s="228"/>
    </row>
    <row r="917" spans="1:19" x14ac:dyDescent="0.25">
      <c r="A917" s="4"/>
      <c r="B917" s="254"/>
      <c r="C917" s="3"/>
      <c r="D917" s="46"/>
      <c r="E917" s="75"/>
      <c r="F917" s="17"/>
      <c r="G917" s="18"/>
      <c r="H917" s="58"/>
      <c r="I917" s="46"/>
      <c r="J917" s="282"/>
      <c r="K917" s="77"/>
      <c r="L917" s="238"/>
      <c r="M917" s="78">
        <f>Kosten</f>
        <v>0</v>
      </c>
      <c r="N917" s="136"/>
      <c r="P917" s="224"/>
      <c r="Q917" s="227"/>
      <c r="S917" s="228"/>
    </row>
    <row r="918" spans="1:19" x14ac:dyDescent="0.25">
      <c r="A918" s="4"/>
      <c r="B918" s="254"/>
      <c r="C918" s="3"/>
      <c r="D918" s="46"/>
      <c r="E918" s="75"/>
      <c r="F918" s="17"/>
      <c r="G918" s="18"/>
      <c r="H918" s="58"/>
      <c r="I918" s="46"/>
      <c r="J918" s="282"/>
      <c r="K918" s="77"/>
      <c r="L918" s="238"/>
      <c r="M918" s="78">
        <f>Kosten</f>
        <v>0</v>
      </c>
      <c r="N918" s="136"/>
      <c r="P918" s="224"/>
      <c r="Q918" s="227"/>
      <c r="S918" s="228"/>
    </row>
    <row r="919" spans="1:19" x14ac:dyDescent="0.25">
      <c r="A919" s="4"/>
      <c r="B919" s="254"/>
      <c r="C919" s="3"/>
      <c r="D919" s="46"/>
      <c r="E919" s="75"/>
      <c r="F919" s="17"/>
      <c r="G919" s="18"/>
      <c r="H919" s="58"/>
      <c r="I919" s="46"/>
      <c r="J919" s="282"/>
      <c r="K919" s="77"/>
      <c r="L919" s="238"/>
      <c r="M919" s="78">
        <f>Kosten</f>
        <v>0</v>
      </c>
      <c r="N919" s="136"/>
      <c r="P919" s="224"/>
      <c r="Q919" s="227"/>
      <c r="S919" s="228"/>
    </row>
    <row r="920" spans="1:19" x14ac:dyDescent="0.25">
      <c r="A920" s="4"/>
      <c r="B920" s="254"/>
      <c r="C920" s="3"/>
      <c r="D920" s="46"/>
      <c r="E920" s="75"/>
      <c r="F920" s="17"/>
      <c r="G920" s="18"/>
      <c r="H920" s="58"/>
      <c r="I920" s="46"/>
      <c r="J920" s="282"/>
      <c r="K920" s="77"/>
      <c r="L920" s="238"/>
      <c r="M920" s="78">
        <f>Kosten</f>
        <v>0</v>
      </c>
      <c r="N920" s="136"/>
      <c r="P920" s="224"/>
      <c r="Q920" s="227"/>
      <c r="S920" s="228"/>
    </row>
    <row r="921" spans="1:19" x14ac:dyDescent="0.25">
      <c r="A921" s="4"/>
      <c r="B921" s="254"/>
      <c r="C921" s="3"/>
      <c r="D921" s="46"/>
      <c r="E921" s="75"/>
      <c r="F921" s="17"/>
      <c r="G921" s="18"/>
      <c r="H921" s="58"/>
      <c r="I921" s="46"/>
      <c r="J921" s="282"/>
      <c r="K921" s="77"/>
      <c r="L921" s="238"/>
      <c r="M921" s="78">
        <f>Kosten</f>
        <v>0</v>
      </c>
      <c r="N921" s="136"/>
      <c r="P921" s="224"/>
      <c r="Q921" s="227"/>
      <c r="S921" s="228"/>
    </row>
    <row r="922" spans="1:19" x14ac:dyDescent="0.25">
      <c r="A922" s="4"/>
      <c r="B922" s="254"/>
      <c r="C922" s="3"/>
      <c r="D922" s="46"/>
      <c r="E922" s="75"/>
      <c r="F922" s="17"/>
      <c r="G922" s="18"/>
      <c r="H922" s="58"/>
      <c r="I922" s="46"/>
      <c r="J922" s="282"/>
      <c r="K922" s="77"/>
      <c r="L922" s="238"/>
      <c r="M922" s="78">
        <f>Kosten</f>
        <v>0</v>
      </c>
      <c r="N922" s="136"/>
      <c r="P922" s="224"/>
      <c r="Q922" s="227"/>
      <c r="S922" s="228"/>
    </row>
    <row r="923" spans="1:19" x14ac:dyDescent="0.25">
      <c r="A923" s="4"/>
      <c r="B923" s="254"/>
      <c r="C923" s="3"/>
      <c r="D923" s="46"/>
      <c r="E923" s="75"/>
      <c r="F923" s="17"/>
      <c r="G923" s="18"/>
      <c r="H923" s="58"/>
      <c r="I923" s="46"/>
      <c r="J923" s="282"/>
      <c r="K923" s="77"/>
      <c r="L923" s="238"/>
      <c r="M923" s="78">
        <f>Kosten</f>
        <v>0</v>
      </c>
      <c r="N923" s="136"/>
      <c r="P923" s="224"/>
      <c r="Q923" s="227"/>
      <c r="S923" s="228"/>
    </row>
    <row r="924" spans="1:19" x14ac:dyDescent="0.25">
      <c r="A924" s="4"/>
      <c r="B924" s="254"/>
      <c r="C924" s="3"/>
      <c r="D924" s="46"/>
      <c r="E924" s="75"/>
      <c r="F924" s="17"/>
      <c r="G924" s="18"/>
      <c r="H924" s="58"/>
      <c r="I924" s="46"/>
      <c r="J924" s="282"/>
      <c r="K924" s="77"/>
      <c r="L924" s="238"/>
      <c r="M924" s="78">
        <f>Kosten</f>
        <v>0</v>
      </c>
      <c r="N924" s="136"/>
      <c r="P924" s="224"/>
      <c r="Q924" s="227"/>
      <c r="S924" s="228"/>
    </row>
    <row r="925" spans="1:19" x14ac:dyDescent="0.25">
      <c r="A925" s="4"/>
      <c r="B925" s="254"/>
      <c r="C925" s="3"/>
      <c r="D925" s="46"/>
      <c r="E925" s="75"/>
      <c r="F925" s="17"/>
      <c r="G925" s="18"/>
      <c r="H925" s="58"/>
      <c r="I925" s="46"/>
      <c r="J925" s="282"/>
      <c r="K925" s="77"/>
      <c r="L925" s="238"/>
      <c r="M925" s="78">
        <f>Kosten</f>
        <v>0</v>
      </c>
      <c r="N925" s="136"/>
      <c r="P925" s="224"/>
      <c r="Q925" s="227"/>
      <c r="S925" s="228"/>
    </row>
    <row r="926" spans="1:19" x14ac:dyDescent="0.25">
      <c r="A926" s="4"/>
      <c r="B926" s="254"/>
      <c r="C926" s="3"/>
      <c r="D926" s="46"/>
      <c r="E926" s="75"/>
      <c r="F926" s="17"/>
      <c r="G926" s="18"/>
      <c r="H926" s="58"/>
      <c r="I926" s="46"/>
      <c r="J926" s="282"/>
      <c r="K926" s="77"/>
      <c r="L926" s="238"/>
      <c r="M926" s="78">
        <f>Kosten</f>
        <v>0</v>
      </c>
      <c r="N926" s="136"/>
      <c r="P926" s="224"/>
      <c r="Q926" s="227"/>
      <c r="S926" s="228"/>
    </row>
    <row r="927" spans="1:19" x14ac:dyDescent="0.25">
      <c r="A927" s="4"/>
      <c r="B927" s="254"/>
      <c r="C927" s="3"/>
      <c r="D927" s="46"/>
      <c r="E927" s="75"/>
      <c r="F927" s="17"/>
      <c r="G927" s="18"/>
      <c r="H927" s="58"/>
      <c r="I927" s="46"/>
      <c r="J927" s="282"/>
      <c r="K927" s="77"/>
      <c r="L927" s="238"/>
      <c r="M927" s="78">
        <f>Kosten</f>
        <v>0</v>
      </c>
      <c r="N927" s="136"/>
      <c r="P927" s="224"/>
      <c r="Q927" s="227"/>
      <c r="S927" s="228"/>
    </row>
    <row r="928" spans="1:19" x14ac:dyDescent="0.25">
      <c r="A928" s="4"/>
      <c r="B928" s="254"/>
      <c r="C928" s="3"/>
      <c r="D928" s="46"/>
      <c r="E928" s="75"/>
      <c r="F928" s="17"/>
      <c r="G928" s="18"/>
      <c r="H928" s="58"/>
      <c r="I928" s="46"/>
      <c r="J928" s="282"/>
      <c r="K928" s="77"/>
      <c r="L928" s="238"/>
      <c r="M928" s="78">
        <f>Kosten</f>
        <v>0</v>
      </c>
      <c r="N928" s="136"/>
      <c r="P928" s="224"/>
      <c r="Q928" s="227"/>
      <c r="S928" s="228"/>
    </row>
    <row r="929" spans="1:19" x14ac:dyDescent="0.25">
      <c r="A929" s="4"/>
      <c r="B929" s="254"/>
      <c r="C929" s="3"/>
      <c r="D929" s="46"/>
      <c r="E929" s="75"/>
      <c r="F929" s="17"/>
      <c r="G929" s="18"/>
      <c r="H929" s="58"/>
      <c r="I929" s="46"/>
      <c r="J929" s="282"/>
      <c r="K929" s="77"/>
      <c r="L929" s="238"/>
      <c r="M929" s="78">
        <f>Kosten</f>
        <v>0</v>
      </c>
      <c r="N929" s="136"/>
      <c r="P929" s="224"/>
      <c r="Q929" s="227"/>
      <c r="S929" s="228"/>
    </row>
    <row r="930" spans="1:19" x14ac:dyDescent="0.25">
      <c r="A930" s="4"/>
      <c r="B930" s="254"/>
      <c r="C930" s="3"/>
      <c r="D930" s="46"/>
      <c r="E930" s="75"/>
      <c r="F930" s="17"/>
      <c r="G930" s="18"/>
      <c r="H930" s="58"/>
      <c r="I930" s="46"/>
      <c r="J930" s="282"/>
      <c r="K930" s="77"/>
      <c r="L930" s="238"/>
      <c r="M930" s="78">
        <f>Kosten</f>
        <v>0</v>
      </c>
      <c r="N930" s="136"/>
      <c r="P930" s="224"/>
      <c r="Q930" s="227"/>
      <c r="S930" s="228"/>
    </row>
    <row r="931" spans="1:19" x14ac:dyDescent="0.25">
      <c r="A931" s="4"/>
      <c r="B931" s="254"/>
      <c r="C931" s="3"/>
      <c r="D931" s="46"/>
      <c r="E931" s="75"/>
      <c r="F931" s="17"/>
      <c r="G931" s="18"/>
      <c r="H931" s="58"/>
      <c r="I931" s="46"/>
      <c r="J931" s="282"/>
      <c r="K931" s="77"/>
      <c r="L931" s="238"/>
      <c r="M931" s="78">
        <f>Kosten</f>
        <v>0</v>
      </c>
      <c r="N931" s="136"/>
      <c r="P931" s="224"/>
      <c r="Q931" s="227"/>
      <c r="S931" s="228"/>
    </row>
    <row r="932" spans="1:19" x14ac:dyDescent="0.25">
      <c r="A932" s="4"/>
      <c r="B932" s="254"/>
      <c r="C932" s="3"/>
      <c r="D932" s="46"/>
      <c r="E932" s="75"/>
      <c r="F932" s="17"/>
      <c r="G932" s="18"/>
      <c r="H932" s="58"/>
      <c r="I932" s="46"/>
      <c r="J932" s="282"/>
      <c r="K932" s="77"/>
      <c r="L932" s="238"/>
      <c r="M932" s="78">
        <f>Kosten</f>
        <v>0</v>
      </c>
      <c r="N932" s="136"/>
      <c r="P932" s="224"/>
      <c r="Q932" s="227"/>
      <c r="S932" s="228"/>
    </row>
    <row r="933" spans="1:19" x14ac:dyDescent="0.25">
      <c r="A933" s="4"/>
      <c r="B933" s="254"/>
      <c r="C933" s="3"/>
      <c r="D933" s="46"/>
      <c r="E933" s="75"/>
      <c r="F933" s="17"/>
      <c r="G933" s="18"/>
      <c r="H933" s="58"/>
      <c r="I933" s="46"/>
      <c r="J933" s="282"/>
      <c r="K933" s="77"/>
      <c r="L933" s="238"/>
      <c r="M933" s="78">
        <f>Kosten</f>
        <v>0</v>
      </c>
      <c r="N933" s="136"/>
      <c r="P933" s="224"/>
      <c r="Q933" s="227"/>
      <c r="S933" s="228"/>
    </row>
    <row r="934" spans="1:19" x14ac:dyDescent="0.25">
      <c r="A934" s="4"/>
      <c r="B934" s="254"/>
      <c r="C934" s="3"/>
      <c r="D934" s="46"/>
      <c r="E934" s="75"/>
      <c r="F934" s="17"/>
      <c r="G934" s="18"/>
      <c r="H934" s="58"/>
      <c r="I934" s="46"/>
      <c r="J934" s="282"/>
      <c r="K934" s="77"/>
      <c r="L934" s="238"/>
      <c r="M934" s="78">
        <f>Kosten</f>
        <v>0</v>
      </c>
      <c r="N934" s="136"/>
      <c r="P934" s="224"/>
      <c r="Q934" s="227"/>
      <c r="S934" s="228"/>
    </row>
    <row r="935" spans="1:19" x14ac:dyDescent="0.25">
      <c r="A935" s="4"/>
      <c r="B935" s="254"/>
      <c r="C935" s="3"/>
      <c r="D935" s="46"/>
      <c r="E935" s="75"/>
      <c r="F935" s="17"/>
      <c r="G935" s="18"/>
      <c r="H935" s="58"/>
      <c r="I935" s="46"/>
      <c r="J935" s="282"/>
      <c r="K935" s="77"/>
      <c r="L935" s="238"/>
      <c r="M935" s="78">
        <f>Kosten</f>
        <v>0</v>
      </c>
      <c r="N935" s="136"/>
      <c r="P935" s="224"/>
      <c r="Q935" s="227"/>
      <c r="S935" s="228"/>
    </row>
    <row r="936" spans="1:19" x14ac:dyDescent="0.25">
      <c r="A936" s="4"/>
      <c r="B936" s="254"/>
      <c r="C936" s="3"/>
      <c r="D936" s="46"/>
      <c r="E936" s="75"/>
      <c r="F936" s="17"/>
      <c r="G936" s="18"/>
      <c r="H936" s="58"/>
      <c r="I936" s="46"/>
      <c r="J936" s="282"/>
      <c r="K936" s="77"/>
      <c r="L936" s="238"/>
      <c r="M936" s="78">
        <f>Kosten</f>
        <v>0</v>
      </c>
      <c r="N936" s="136"/>
      <c r="P936" s="224"/>
      <c r="Q936" s="227"/>
      <c r="S936" s="228"/>
    </row>
    <row r="937" spans="1:19" x14ac:dyDescent="0.25">
      <c r="A937" s="4"/>
      <c r="B937" s="254"/>
      <c r="C937" s="3"/>
      <c r="D937" s="46"/>
      <c r="E937" s="75"/>
      <c r="F937" s="17"/>
      <c r="G937" s="18"/>
      <c r="H937" s="58"/>
      <c r="I937" s="46"/>
      <c r="J937" s="282"/>
      <c r="K937" s="77"/>
      <c r="L937" s="238"/>
      <c r="M937" s="78">
        <f>Kosten</f>
        <v>0</v>
      </c>
      <c r="N937" s="136"/>
      <c r="P937" s="224"/>
      <c r="Q937" s="227"/>
      <c r="S937" s="228"/>
    </row>
    <row r="938" spans="1:19" x14ac:dyDescent="0.25">
      <c r="A938" s="4"/>
      <c r="B938" s="254"/>
      <c r="C938" s="3"/>
      <c r="D938" s="46"/>
      <c r="E938" s="75"/>
      <c r="F938" s="17"/>
      <c r="G938" s="18"/>
      <c r="H938" s="58"/>
      <c r="I938" s="46"/>
      <c r="J938" s="282"/>
      <c r="K938" s="77"/>
      <c r="L938" s="238"/>
      <c r="M938" s="78">
        <f>Kosten</f>
        <v>0</v>
      </c>
      <c r="N938" s="136"/>
      <c r="P938" s="224"/>
      <c r="Q938" s="227"/>
      <c r="S938" s="228"/>
    </row>
    <row r="939" spans="1:19" x14ac:dyDescent="0.25">
      <c r="A939" s="4"/>
      <c r="B939" s="254"/>
      <c r="C939" s="3"/>
      <c r="D939" s="46"/>
      <c r="E939" s="75"/>
      <c r="F939" s="17"/>
      <c r="G939" s="18"/>
      <c r="H939" s="58"/>
      <c r="I939" s="46"/>
      <c r="J939" s="282"/>
      <c r="K939" s="77"/>
      <c r="L939" s="238"/>
      <c r="M939" s="78">
        <f>Kosten</f>
        <v>0</v>
      </c>
      <c r="N939" s="136"/>
      <c r="P939" s="224"/>
      <c r="Q939" s="227"/>
      <c r="S939" s="228"/>
    </row>
    <row r="940" spans="1:19" x14ac:dyDescent="0.25">
      <c r="A940" s="4"/>
      <c r="B940" s="254"/>
      <c r="C940" s="3"/>
      <c r="D940" s="46"/>
      <c r="E940" s="75"/>
      <c r="F940" s="17"/>
      <c r="G940" s="18"/>
      <c r="H940" s="58"/>
      <c r="I940" s="46"/>
      <c r="J940" s="282"/>
      <c r="K940" s="77"/>
      <c r="L940" s="238"/>
      <c r="M940" s="78">
        <f>Kosten</f>
        <v>0</v>
      </c>
      <c r="N940" s="136"/>
      <c r="P940" s="224"/>
      <c r="Q940" s="227"/>
      <c r="S940" s="228"/>
    </row>
    <row r="941" spans="1:19" x14ac:dyDescent="0.25">
      <c r="A941" s="4"/>
      <c r="B941" s="254"/>
      <c r="C941" s="3"/>
      <c r="D941" s="46"/>
      <c r="E941" s="75"/>
      <c r="F941" s="17"/>
      <c r="G941" s="18"/>
      <c r="H941" s="58"/>
      <c r="I941" s="46"/>
      <c r="J941" s="282"/>
      <c r="K941" s="77"/>
      <c r="L941" s="238"/>
      <c r="M941" s="78">
        <f>Kosten</f>
        <v>0</v>
      </c>
      <c r="N941" s="136"/>
      <c r="P941" s="224"/>
      <c r="Q941" s="227"/>
      <c r="S941" s="228"/>
    </row>
    <row r="942" spans="1:19" x14ac:dyDescent="0.25">
      <c r="A942" s="4"/>
      <c r="B942" s="254"/>
      <c r="C942" s="3"/>
      <c r="D942" s="46"/>
      <c r="E942" s="75"/>
      <c r="F942" s="17"/>
      <c r="G942" s="18"/>
      <c r="H942" s="58"/>
      <c r="I942" s="46"/>
      <c r="J942" s="282"/>
      <c r="K942" s="77"/>
      <c r="L942" s="238"/>
      <c r="M942" s="78">
        <f>Kosten</f>
        <v>0</v>
      </c>
      <c r="N942" s="136"/>
      <c r="P942" s="224"/>
      <c r="Q942" s="227"/>
      <c r="S942" s="228"/>
    </row>
    <row r="943" spans="1:19" x14ac:dyDescent="0.25">
      <c r="A943" s="4"/>
      <c r="B943" s="254"/>
      <c r="C943" s="3"/>
      <c r="D943" s="46"/>
      <c r="E943" s="75"/>
      <c r="F943" s="17"/>
      <c r="G943" s="18"/>
      <c r="H943" s="58"/>
      <c r="I943" s="46"/>
      <c r="J943" s="282"/>
      <c r="K943" s="77"/>
      <c r="L943" s="238"/>
      <c r="M943" s="78">
        <f>Kosten</f>
        <v>0</v>
      </c>
      <c r="N943" s="136"/>
      <c r="P943" s="224"/>
      <c r="Q943" s="227"/>
      <c r="S943" s="228"/>
    </row>
    <row r="944" spans="1:19" x14ac:dyDescent="0.25">
      <c r="A944" s="4"/>
      <c r="B944" s="254"/>
      <c r="C944" s="3"/>
      <c r="D944" s="46"/>
      <c r="E944" s="75"/>
      <c r="F944" s="17"/>
      <c r="G944" s="18"/>
      <c r="H944" s="58"/>
      <c r="I944" s="46"/>
      <c r="J944" s="282"/>
      <c r="K944" s="77"/>
      <c r="L944" s="238"/>
      <c r="M944" s="78">
        <f>Kosten</f>
        <v>0</v>
      </c>
      <c r="N944" s="136"/>
      <c r="P944" s="224"/>
      <c r="Q944" s="227"/>
      <c r="S944" s="228"/>
    </row>
    <row r="945" spans="1:19" x14ac:dyDescent="0.25">
      <c r="A945" s="4"/>
      <c r="B945" s="254"/>
      <c r="C945" s="3"/>
      <c r="D945" s="46"/>
      <c r="E945" s="75"/>
      <c r="F945" s="17"/>
      <c r="G945" s="18"/>
      <c r="H945" s="58"/>
      <c r="I945" s="46"/>
      <c r="J945" s="282"/>
      <c r="K945" s="77"/>
      <c r="L945" s="238"/>
      <c r="M945" s="78">
        <f>Kosten</f>
        <v>0</v>
      </c>
      <c r="N945" s="136"/>
      <c r="P945" s="224"/>
      <c r="Q945" s="227"/>
      <c r="S945" s="228"/>
    </row>
    <row r="946" spans="1:19" x14ac:dyDescent="0.25">
      <c r="A946" s="4"/>
      <c r="B946" s="254"/>
      <c r="C946" s="3"/>
      <c r="D946" s="46"/>
      <c r="E946" s="75"/>
      <c r="F946" s="17"/>
      <c r="G946" s="18"/>
      <c r="H946" s="58"/>
      <c r="I946" s="46"/>
      <c r="J946" s="282"/>
      <c r="K946" s="77"/>
      <c r="L946" s="238"/>
      <c r="M946" s="78">
        <f>Kosten</f>
        <v>0</v>
      </c>
      <c r="N946" s="136"/>
      <c r="P946" s="224"/>
      <c r="Q946" s="227"/>
      <c r="S946" s="228"/>
    </row>
    <row r="947" spans="1:19" x14ac:dyDescent="0.25">
      <c r="A947" s="4"/>
      <c r="B947" s="254"/>
      <c r="C947" s="3"/>
      <c r="D947" s="46"/>
      <c r="E947" s="75"/>
      <c r="F947" s="17"/>
      <c r="G947" s="18"/>
      <c r="H947" s="58"/>
      <c r="I947" s="46"/>
      <c r="J947" s="282"/>
      <c r="K947" s="77"/>
      <c r="L947" s="238"/>
      <c r="M947" s="78">
        <f>Kosten</f>
        <v>0</v>
      </c>
      <c r="N947" s="136"/>
      <c r="P947" s="224"/>
      <c r="Q947" s="227"/>
      <c r="S947" s="228"/>
    </row>
    <row r="948" spans="1:19" x14ac:dyDescent="0.25">
      <c r="A948" s="4"/>
      <c r="B948" s="254"/>
      <c r="C948" s="3"/>
      <c r="D948" s="46"/>
      <c r="E948" s="75"/>
      <c r="F948" s="17"/>
      <c r="G948" s="18"/>
      <c r="H948" s="58"/>
      <c r="I948" s="46"/>
      <c r="J948" s="282"/>
      <c r="K948" s="77"/>
      <c r="L948" s="238"/>
      <c r="M948" s="78">
        <f>Kosten</f>
        <v>0</v>
      </c>
      <c r="N948" s="136"/>
      <c r="P948" s="224"/>
      <c r="Q948" s="227"/>
      <c r="S948" s="228"/>
    </row>
    <row r="949" spans="1:19" x14ac:dyDescent="0.25">
      <c r="A949" s="4"/>
      <c r="B949" s="254"/>
      <c r="C949" s="3"/>
      <c r="D949" s="46"/>
      <c r="E949" s="75"/>
      <c r="F949" s="17"/>
      <c r="G949" s="18"/>
      <c r="H949" s="58"/>
      <c r="I949" s="46"/>
      <c r="J949" s="282"/>
      <c r="K949" s="77"/>
      <c r="L949" s="238"/>
      <c r="M949" s="78">
        <f>Kosten</f>
        <v>0</v>
      </c>
      <c r="N949" s="136"/>
      <c r="P949" s="224"/>
      <c r="Q949" s="227"/>
      <c r="S949" s="228"/>
    </row>
    <row r="950" spans="1:19" x14ac:dyDescent="0.25">
      <c r="A950" s="4"/>
      <c r="B950" s="254"/>
      <c r="C950" s="3"/>
      <c r="D950" s="46"/>
      <c r="E950" s="75"/>
      <c r="F950" s="17"/>
      <c r="G950" s="18"/>
      <c r="H950" s="58"/>
      <c r="I950" s="46"/>
      <c r="J950" s="282"/>
      <c r="K950" s="77"/>
      <c r="L950" s="238"/>
      <c r="M950" s="78">
        <f>Kosten</f>
        <v>0</v>
      </c>
      <c r="N950" s="136"/>
      <c r="P950" s="224"/>
      <c r="Q950" s="227"/>
      <c r="S950" s="228"/>
    </row>
    <row r="951" spans="1:19" x14ac:dyDescent="0.25">
      <c r="A951" s="4"/>
      <c r="B951" s="254"/>
      <c r="C951" s="3"/>
      <c r="D951" s="46"/>
      <c r="E951" s="75"/>
      <c r="F951" s="17"/>
      <c r="G951" s="18"/>
      <c r="H951" s="58"/>
      <c r="I951" s="46"/>
      <c r="J951" s="282"/>
      <c r="K951" s="77"/>
      <c r="L951" s="238"/>
      <c r="M951" s="78">
        <f>Kosten</f>
        <v>0</v>
      </c>
      <c r="N951" s="136"/>
      <c r="P951" s="224"/>
      <c r="Q951" s="227"/>
      <c r="S951" s="228"/>
    </row>
    <row r="952" spans="1:19" x14ac:dyDescent="0.25">
      <c r="A952" s="4"/>
      <c r="B952" s="254"/>
      <c r="C952" s="3"/>
      <c r="D952" s="46"/>
      <c r="E952" s="75"/>
      <c r="F952" s="17"/>
      <c r="G952" s="18"/>
      <c r="H952" s="58"/>
      <c r="I952" s="46"/>
      <c r="J952" s="282"/>
      <c r="K952" s="77"/>
      <c r="L952" s="238"/>
      <c r="M952" s="78">
        <f>Kosten</f>
        <v>0</v>
      </c>
      <c r="N952" s="136"/>
      <c r="P952" s="224"/>
      <c r="Q952" s="227"/>
      <c r="S952" s="228"/>
    </row>
    <row r="953" spans="1:19" x14ac:dyDescent="0.25">
      <c r="A953" s="4"/>
      <c r="B953" s="254"/>
      <c r="C953" s="3"/>
      <c r="D953" s="46"/>
      <c r="E953" s="75"/>
      <c r="F953" s="17"/>
      <c r="G953" s="18"/>
      <c r="H953" s="58"/>
      <c r="I953" s="46"/>
      <c r="J953" s="282"/>
      <c r="K953" s="77"/>
      <c r="L953" s="238"/>
      <c r="M953" s="78">
        <f>Kosten</f>
        <v>0</v>
      </c>
      <c r="N953" s="136"/>
      <c r="P953" s="224"/>
      <c r="Q953" s="227"/>
      <c r="S953" s="228"/>
    </row>
    <row r="954" spans="1:19" x14ac:dyDescent="0.25">
      <c r="A954" s="4"/>
      <c r="B954" s="254"/>
      <c r="C954" s="3"/>
      <c r="D954" s="46"/>
      <c r="E954" s="75"/>
      <c r="F954" s="17"/>
      <c r="G954" s="18"/>
      <c r="H954" s="58"/>
      <c r="I954" s="46"/>
      <c r="J954" s="282"/>
      <c r="K954" s="77"/>
      <c r="L954" s="238"/>
      <c r="M954" s="78">
        <f>Kosten</f>
        <v>0</v>
      </c>
      <c r="N954" s="136"/>
      <c r="P954" s="224"/>
      <c r="Q954" s="227"/>
      <c r="S954" s="228"/>
    </row>
    <row r="955" spans="1:19" x14ac:dyDescent="0.25">
      <c r="A955" s="4"/>
      <c r="B955" s="254"/>
      <c r="C955" s="3"/>
      <c r="D955" s="46"/>
      <c r="E955" s="75"/>
      <c r="F955" s="17"/>
      <c r="G955" s="18"/>
      <c r="H955" s="58"/>
      <c r="I955" s="46"/>
      <c r="J955" s="282"/>
      <c r="K955" s="77"/>
      <c r="L955" s="238"/>
      <c r="M955" s="78">
        <f>Kosten</f>
        <v>0</v>
      </c>
      <c r="N955" s="136"/>
      <c r="P955" s="224"/>
      <c r="Q955" s="227"/>
      <c r="S955" s="228"/>
    </row>
    <row r="956" spans="1:19" x14ac:dyDescent="0.25">
      <c r="A956" s="4"/>
      <c r="B956" s="254"/>
      <c r="C956" s="3"/>
      <c r="D956" s="46"/>
      <c r="E956" s="75"/>
      <c r="F956" s="17"/>
      <c r="G956" s="18"/>
      <c r="H956" s="58"/>
      <c r="I956" s="46"/>
      <c r="J956" s="282"/>
      <c r="K956" s="77"/>
      <c r="L956" s="238"/>
      <c r="M956" s="78">
        <f>Kosten</f>
        <v>0</v>
      </c>
      <c r="N956" s="136"/>
      <c r="P956" s="224"/>
      <c r="Q956" s="227"/>
      <c r="S956" s="228"/>
    </row>
    <row r="957" spans="1:19" x14ac:dyDescent="0.25">
      <c r="A957" s="4"/>
      <c r="B957" s="254"/>
      <c r="C957" s="3"/>
      <c r="D957" s="46"/>
      <c r="E957" s="75"/>
      <c r="F957" s="17"/>
      <c r="G957" s="18"/>
      <c r="H957" s="58"/>
      <c r="I957" s="46"/>
      <c r="J957" s="282"/>
      <c r="K957" s="77"/>
      <c r="L957" s="238"/>
      <c r="M957" s="78">
        <f>Kosten</f>
        <v>0</v>
      </c>
      <c r="N957" s="136"/>
      <c r="P957" s="224"/>
      <c r="Q957" s="227"/>
      <c r="S957" s="228"/>
    </row>
    <row r="958" spans="1:19" x14ac:dyDescent="0.25">
      <c r="A958" s="4"/>
      <c r="B958" s="254"/>
      <c r="C958" s="3"/>
      <c r="D958" s="46"/>
      <c r="E958" s="75"/>
      <c r="F958" s="17"/>
      <c r="G958" s="18"/>
      <c r="H958" s="58"/>
      <c r="I958" s="46"/>
      <c r="J958" s="282"/>
      <c r="K958" s="77"/>
      <c r="L958" s="238"/>
      <c r="M958" s="78">
        <f>Kosten</f>
        <v>0</v>
      </c>
      <c r="N958" s="136"/>
      <c r="P958" s="224"/>
      <c r="Q958" s="227"/>
      <c r="S958" s="228"/>
    </row>
    <row r="959" spans="1:19" x14ac:dyDescent="0.25">
      <c r="A959" s="4"/>
      <c r="B959" s="254"/>
      <c r="C959" s="3"/>
      <c r="D959" s="46"/>
      <c r="E959" s="75"/>
      <c r="F959" s="17"/>
      <c r="G959" s="18"/>
      <c r="H959" s="58"/>
      <c r="I959" s="46"/>
      <c r="J959" s="282"/>
      <c r="K959" s="77"/>
      <c r="L959" s="238"/>
      <c r="M959" s="78">
        <f>Kosten</f>
        <v>0</v>
      </c>
      <c r="N959" s="136"/>
      <c r="P959" s="224"/>
      <c r="Q959" s="227"/>
      <c r="S959" s="228"/>
    </row>
    <row r="960" spans="1:19" x14ac:dyDescent="0.25">
      <c r="A960" s="4"/>
      <c r="B960" s="254"/>
      <c r="C960" s="3"/>
      <c r="D960" s="46"/>
      <c r="E960" s="75"/>
      <c r="F960" s="17"/>
      <c r="G960" s="18"/>
      <c r="H960" s="58"/>
      <c r="I960" s="46"/>
      <c r="J960" s="282"/>
      <c r="K960" s="77"/>
      <c r="L960" s="238"/>
      <c r="M960" s="78">
        <f>Kosten</f>
        <v>0</v>
      </c>
      <c r="N960" s="136"/>
      <c r="P960" s="224"/>
      <c r="Q960" s="227"/>
      <c r="S960" s="228"/>
    </row>
    <row r="961" spans="1:19" x14ac:dyDescent="0.25">
      <c r="A961" s="4"/>
      <c r="B961" s="254"/>
      <c r="C961" s="3"/>
      <c r="D961" s="46"/>
      <c r="E961" s="75"/>
      <c r="F961" s="17"/>
      <c r="G961" s="18"/>
      <c r="H961" s="58"/>
      <c r="I961" s="46"/>
      <c r="J961" s="282"/>
      <c r="K961" s="77"/>
      <c r="L961" s="238"/>
      <c r="M961" s="78">
        <f>Kosten</f>
        <v>0</v>
      </c>
      <c r="N961" s="136"/>
      <c r="P961" s="224"/>
      <c r="Q961" s="227"/>
      <c r="S961" s="228"/>
    </row>
    <row r="962" spans="1:19" x14ac:dyDescent="0.25">
      <c r="A962" s="4"/>
      <c r="B962" s="254"/>
      <c r="C962" s="3"/>
      <c r="D962" s="46"/>
      <c r="E962" s="75"/>
      <c r="F962" s="17"/>
      <c r="G962" s="18"/>
      <c r="H962" s="58"/>
      <c r="I962" s="46"/>
      <c r="J962" s="282"/>
      <c r="K962" s="77"/>
      <c r="L962" s="238"/>
      <c r="M962" s="78">
        <f>Kosten</f>
        <v>0</v>
      </c>
      <c r="N962" s="136"/>
      <c r="P962" s="224"/>
      <c r="Q962" s="227"/>
      <c r="S962" s="228"/>
    </row>
    <row r="963" spans="1:19" x14ac:dyDescent="0.25">
      <c r="A963" s="4"/>
      <c r="B963" s="254"/>
      <c r="C963" s="3"/>
      <c r="D963" s="46"/>
      <c r="E963" s="75"/>
      <c r="F963" s="17"/>
      <c r="G963" s="18"/>
      <c r="H963" s="58"/>
      <c r="I963" s="46"/>
      <c r="J963" s="282"/>
      <c r="K963" s="77"/>
      <c r="L963" s="238"/>
      <c r="M963" s="78">
        <f>Kosten</f>
        <v>0</v>
      </c>
      <c r="N963" s="136"/>
      <c r="P963" s="224"/>
      <c r="Q963" s="227"/>
      <c r="S963" s="228"/>
    </row>
    <row r="964" spans="1:19" x14ac:dyDescent="0.25">
      <c r="A964" s="4"/>
      <c r="B964" s="254"/>
      <c r="C964" s="3"/>
      <c r="D964" s="46"/>
      <c r="E964" s="75"/>
      <c r="F964" s="17"/>
      <c r="G964" s="18"/>
      <c r="H964" s="58"/>
      <c r="I964" s="46"/>
      <c r="J964" s="282"/>
      <c r="K964" s="77"/>
      <c r="L964" s="238"/>
      <c r="M964" s="78">
        <f>Kosten</f>
        <v>0</v>
      </c>
      <c r="N964" s="136"/>
      <c r="P964" s="224"/>
      <c r="Q964" s="227"/>
      <c r="S964" s="228"/>
    </row>
    <row r="965" spans="1:19" x14ac:dyDescent="0.25">
      <c r="A965" s="4"/>
      <c r="B965" s="254"/>
      <c r="C965" s="3"/>
      <c r="D965" s="46"/>
      <c r="E965" s="75"/>
      <c r="F965" s="17"/>
      <c r="G965" s="18"/>
      <c r="H965" s="58"/>
      <c r="I965" s="46"/>
      <c r="J965" s="282"/>
      <c r="K965" s="77"/>
      <c r="L965" s="238"/>
      <c r="M965" s="78">
        <f>Kosten</f>
        <v>0</v>
      </c>
      <c r="N965" s="136"/>
      <c r="P965" s="224"/>
      <c r="Q965" s="227"/>
      <c r="S965" s="228"/>
    </row>
    <row r="966" spans="1:19" x14ac:dyDescent="0.25">
      <c r="A966" s="4"/>
      <c r="B966" s="254"/>
      <c r="C966" s="3"/>
      <c r="D966" s="46"/>
      <c r="E966" s="75"/>
      <c r="F966" s="17"/>
      <c r="G966" s="18"/>
      <c r="H966" s="58"/>
      <c r="I966" s="46"/>
      <c r="J966" s="282"/>
      <c r="K966" s="77"/>
      <c r="L966" s="238"/>
      <c r="M966" s="78">
        <f>Kosten</f>
        <v>0</v>
      </c>
      <c r="N966" s="136"/>
      <c r="P966" s="224"/>
      <c r="Q966" s="227"/>
      <c r="S966" s="228"/>
    </row>
    <row r="967" spans="1:19" x14ac:dyDescent="0.25">
      <c r="A967" s="4"/>
      <c r="B967" s="254"/>
      <c r="C967" s="3"/>
      <c r="D967" s="46"/>
      <c r="E967" s="75"/>
      <c r="F967" s="17"/>
      <c r="G967" s="18"/>
      <c r="H967" s="58"/>
      <c r="I967" s="46"/>
      <c r="J967" s="282"/>
      <c r="K967" s="77"/>
      <c r="L967" s="238"/>
      <c r="M967" s="78">
        <f>Kosten</f>
        <v>0</v>
      </c>
      <c r="N967" s="136"/>
      <c r="P967" s="224"/>
      <c r="Q967" s="227"/>
      <c r="S967" s="228"/>
    </row>
    <row r="968" spans="1:19" x14ac:dyDescent="0.25">
      <c r="A968" s="4"/>
      <c r="B968" s="254"/>
      <c r="C968" s="3"/>
      <c r="D968" s="46"/>
      <c r="E968" s="75"/>
      <c r="F968" s="17"/>
      <c r="G968" s="18"/>
      <c r="H968" s="58"/>
      <c r="I968" s="46"/>
      <c r="J968" s="282"/>
      <c r="K968" s="77"/>
      <c r="L968" s="238"/>
      <c r="M968" s="78">
        <f>Kosten</f>
        <v>0</v>
      </c>
      <c r="N968" s="136"/>
      <c r="P968" s="224"/>
      <c r="Q968" s="227"/>
      <c r="S968" s="228"/>
    </row>
    <row r="969" spans="1:19" x14ac:dyDescent="0.25">
      <c r="A969" s="4"/>
      <c r="B969" s="254"/>
      <c r="C969" s="3"/>
      <c r="D969" s="46"/>
      <c r="E969" s="75"/>
      <c r="F969" s="17"/>
      <c r="G969" s="18"/>
      <c r="H969" s="58"/>
      <c r="I969" s="46"/>
      <c r="J969" s="282"/>
      <c r="K969" s="77"/>
      <c r="L969" s="238"/>
      <c r="M969" s="78">
        <f>Kosten</f>
        <v>0</v>
      </c>
      <c r="N969" s="136"/>
      <c r="P969" s="224"/>
      <c r="Q969" s="227"/>
      <c r="S969" s="228"/>
    </row>
    <row r="970" spans="1:19" x14ac:dyDescent="0.25">
      <c r="A970" s="4"/>
      <c r="B970" s="254"/>
      <c r="C970" s="3"/>
      <c r="D970" s="46"/>
      <c r="E970" s="75"/>
      <c r="F970" s="17"/>
      <c r="G970" s="18"/>
      <c r="H970" s="58"/>
      <c r="I970" s="46"/>
      <c r="J970" s="282"/>
      <c r="K970" s="77"/>
      <c r="L970" s="238"/>
      <c r="M970" s="78">
        <f>Kosten</f>
        <v>0</v>
      </c>
      <c r="N970" s="136"/>
      <c r="P970" s="224"/>
      <c r="Q970" s="227"/>
      <c r="S970" s="228"/>
    </row>
    <row r="971" spans="1:19" x14ac:dyDescent="0.25">
      <c r="A971" s="4"/>
      <c r="B971" s="254"/>
      <c r="C971" s="3"/>
      <c r="D971" s="46"/>
      <c r="E971" s="75"/>
      <c r="F971" s="17"/>
      <c r="G971" s="18"/>
      <c r="H971" s="58"/>
      <c r="I971" s="46"/>
      <c r="J971" s="282"/>
      <c r="K971" s="77"/>
      <c r="L971" s="238"/>
      <c r="M971" s="78">
        <f>Kosten</f>
        <v>0</v>
      </c>
      <c r="N971" s="136"/>
      <c r="P971" s="224"/>
      <c r="Q971" s="227"/>
      <c r="S971" s="228"/>
    </row>
    <row r="972" spans="1:19" x14ac:dyDescent="0.25">
      <c r="A972" s="4"/>
      <c r="B972" s="254"/>
      <c r="C972" s="3"/>
      <c r="D972" s="46"/>
      <c r="E972" s="75"/>
      <c r="F972" s="17"/>
      <c r="G972" s="18"/>
      <c r="H972" s="58"/>
      <c r="I972" s="46"/>
      <c r="J972" s="282"/>
      <c r="K972" s="77"/>
      <c r="L972" s="238"/>
      <c r="M972" s="78">
        <f>Kosten</f>
        <v>0</v>
      </c>
      <c r="N972" s="136"/>
      <c r="P972" s="224"/>
      <c r="Q972" s="227"/>
      <c r="S972" s="228"/>
    </row>
    <row r="973" spans="1:19" x14ac:dyDescent="0.25">
      <c r="A973" s="4"/>
      <c r="B973" s="254"/>
      <c r="C973" s="3"/>
      <c r="D973" s="46"/>
      <c r="E973" s="75"/>
      <c r="F973" s="17"/>
      <c r="G973" s="18"/>
      <c r="H973" s="58"/>
      <c r="I973" s="46"/>
      <c r="J973" s="282"/>
      <c r="K973" s="77"/>
      <c r="L973" s="238"/>
      <c r="M973" s="78">
        <f>Kosten</f>
        <v>0</v>
      </c>
      <c r="N973" s="136"/>
      <c r="P973" s="224"/>
      <c r="Q973" s="227"/>
      <c r="S973" s="228"/>
    </row>
    <row r="974" spans="1:19" x14ac:dyDescent="0.25">
      <c r="A974" s="4"/>
      <c r="B974" s="254"/>
      <c r="C974" s="3"/>
      <c r="D974" s="46"/>
      <c r="E974" s="75"/>
      <c r="F974" s="17"/>
      <c r="G974" s="18"/>
      <c r="H974" s="58"/>
      <c r="I974" s="46"/>
      <c r="J974" s="282"/>
      <c r="K974" s="77"/>
      <c r="L974" s="238"/>
      <c r="M974" s="78">
        <f>Kosten</f>
        <v>0</v>
      </c>
      <c r="N974" s="136"/>
      <c r="P974" s="224"/>
      <c r="Q974" s="227"/>
      <c r="S974" s="228"/>
    </row>
    <row r="975" spans="1:19" x14ac:dyDescent="0.25">
      <c r="A975" s="4"/>
      <c r="B975" s="254"/>
      <c r="C975" s="3"/>
      <c r="D975" s="46"/>
      <c r="E975" s="75"/>
      <c r="F975" s="17"/>
      <c r="G975" s="18"/>
      <c r="H975" s="58"/>
      <c r="I975" s="46"/>
      <c r="J975" s="282"/>
      <c r="K975" s="77"/>
      <c r="L975" s="238"/>
      <c r="M975" s="78">
        <f>Kosten</f>
        <v>0</v>
      </c>
      <c r="N975" s="136"/>
      <c r="P975" s="224"/>
      <c r="Q975" s="227"/>
      <c r="S975" s="228"/>
    </row>
    <row r="976" spans="1:19" x14ac:dyDescent="0.25">
      <c r="A976" s="4"/>
      <c r="B976" s="254"/>
      <c r="C976" s="3"/>
      <c r="D976" s="46"/>
      <c r="E976" s="75"/>
      <c r="F976" s="17"/>
      <c r="G976" s="18"/>
      <c r="H976" s="58"/>
      <c r="I976" s="46"/>
      <c r="J976" s="282"/>
      <c r="K976" s="77"/>
      <c r="L976" s="238"/>
      <c r="M976" s="78">
        <f>Kosten</f>
        <v>0</v>
      </c>
      <c r="N976" s="136"/>
      <c r="P976" s="224"/>
      <c r="Q976" s="227"/>
      <c r="S976" s="228"/>
    </row>
    <row r="977" spans="1:19" x14ac:dyDescent="0.25">
      <c r="A977" s="4"/>
      <c r="B977" s="254"/>
      <c r="C977" s="3"/>
      <c r="D977" s="46"/>
      <c r="E977" s="75"/>
      <c r="F977" s="17"/>
      <c r="G977" s="18"/>
      <c r="H977" s="58"/>
      <c r="I977" s="46"/>
      <c r="J977" s="282"/>
      <c r="K977" s="77"/>
      <c r="L977" s="238"/>
      <c r="M977" s="78">
        <f>Kosten</f>
        <v>0</v>
      </c>
      <c r="N977" s="136"/>
      <c r="P977" s="224"/>
      <c r="Q977" s="227"/>
      <c r="S977" s="228"/>
    </row>
    <row r="978" spans="1:19" x14ac:dyDescent="0.25">
      <c r="A978" s="4"/>
      <c r="B978" s="254"/>
      <c r="C978" s="3"/>
      <c r="D978" s="46"/>
      <c r="E978" s="75"/>
      <c r="F978" s="17"/>
      <c r="G978" s="18"/>
      <c r="H978" s="58"/>
      <c r="I978" s="46"/>
      <c r="J978" s="282"/>
      <c r="K978" s="77"/>
      <c r="L978" s="238"/>
      <c r="M978" s="78">
        <f>Kosten</f>
        <v>0</v>
      </c>
      <c r="N978" s="136"/>
      <c r="P978" s="224"/>
      <c r="Q978" s="227"/>
      <c r="S978" s="228"/>
    </row>
    <row r="979" spans="1:19" x14ac:dyDescent="0.25">
      <c r="A979" s="4"/>
      <c r="B979" s="254"/>
      <c r="C979" s="3"/>
      <c r="D979" s="46"/>
      <c r="E979" s="75"/>
      <c r="F979" s="17"/>
      <c r="G979" s="18"/>
      <c r="H979" s="58"/>
      <c r="I979" s="46"/>
      <c r="J979" s="282"/>
      <c r="K979" s="77"/>
      <c r="L979" s="238"/>
      <c r="M979" s="78">
        <f>Kosten</f>
        <v>0</v>
      </c>
      <c r="N979" s="136"/>
      <c r="P979" s="224"/>
      <c r="Q979" s="227"/>
      <c r="S979" s="228"/>
    </row>
    <row r="980" spans="1:19" x14ac:dyDescent="0.25">
      <c r="A980" s="4"/>
      <c r="B980" s="254"/>
      <c r="C980" s="3"/>
      <c r="D980" s="46"/>
      <c r="E980" s="75"/>
      <c r="F980" s="17"/>
      <c r="G980" s="18"/>
      <c r="H980" s="58"/>
      <c r="I980" s="46"/>
      <c r="J980" s="282"/>
      <c r="K980" s="77"/>
      <c r="L980" s="238"/>
      <c r="M980" s="78">
        <f>Kosten</f>
        <v>0</v>
      </c>
      <c r="N980" s="136"/>
      <c r="P980" s="224"/>
      <c r="Q980" s="227"/>
      <c r="S980" s="228"/>
    </row>
    <row r="981" spans="1:19" x14ac:dyDescent="0.25">
      <c r="A981" s="4"/>
      <c r="B981" s="254"/>
      <c r="C981" s="3"/>
      <c r="D981" s="46"/>
      <c r="E981" s="75"/>
      <c r="F981" s="17"/>
      <c r="G981" s="18"/>
      <c r="H981" s="58"/>
      <c r="I981" s="46"/>
      <c r="J981" s="282"/>
      <c r="K981" s="77"/>
      <c r="L981" s="238"/>
      <c r="M981" s="78">
        <f>Kosten</f>
        <v>0</v>
      </c>
      <c r="N981" s="136"/>
      <c r="P981" s="224"/>
      <c r="Q981" s="227"/>
      <c r="S981" s="228"/>
    </row>
    <row r="982" spans="1:19" x14ac:dyDescent="0.25">
      <c r="A982" s="4"/>
      <c r="B982" s="254"/>
      <c r="C982" s="3"/>
      <c r="D982" s="46"/>
      <c r="E982" s="75"/>
      <c r="F982" s="17"/>
      <c r="G982" s="18"/>
      <c r="H982" s="58"/>
      <c r="I982" s="46"/>
      <c r="J982" s="282"/>
      <c r="K982" s="77"/>
      <c r="L982" s="238"/>
      <c r="M982" s="78">
        <f>Kosten</f>
        <v>0</v>
      </c>
      <c r="N982" s="136"/>
      <c r="P982" s="224"/>
      <c r="Q982" s="227"/>
      <c r="S982" s="228"/>
    </row>
    <row r="983" spans="1:19" x14ac:dyDescent="0.25">
      <c r="A983" s="4"/>
      <c r="B983" s="254"/>
      <c r="C983" s="3"/>
      <c r="D983" s="46"/>
      <c r="E983" s="75"/>
      <c r="F983" s="17"/>
      <c r="G983" s="18"/>
      <c r="H983" s="58"/>
      <c r="I983" s="46"/>
      <c r="J983" s="282"/>
      <c r="K983" s="77"/>
      <c r="L983" s="238"/>
      <c r="M983" s="78">
        <f>Kosten</f>
        <v>0</v>
      </c>
      <c r="N983" s="136"/>
      <c r="P983" s="224"/>
      <c r="Q983" s="227"/>
      <c r="S983" s="228"/>
    </row>
    <row r="984" spans="1:19" x14ac:dyDescent="0.25">
      <c r="A984" s="4"/>
      <c r="B984" s="254"/>
      <c r="C984" s="3"/>
      <c r="D984" s="46"/>
      <c r="E984" s="75"/>
      <c r="F984" s="17"/>
      <c r="G984" s="18"/>
      <c r="H984" s="58"/>
      <c r="I984" s="46"/>
      <c r="J984" s="282"/>
      <c r="K984" s="77"/>
      <c r="L984" s="238"/>
      <c r="M984" s="78">
        <f>Kosten</f>
        <v>0</v>
      </c>
      <c r="N984" s="136"/>
      <c r="P984" s="224"/>
      <c r="Q984" s="227"/>
      <c r="S984" s="228"/>
    </row>
    <row r="985" spans="1:19" x14ac:dyDescent="0.25">
      <c r="A985" s="4"/>
      <c r="B985" s="254"/>
      <c r="C985" s="3"/>
      <c r="D985" s="46"/>
      <c r="E985" s="75"/>
      <c r="F985" s="17"/>
      <c r="G985" s="18"/>
      <c r="H985" s="58"/>
      <c r="I985" s="46"/>
      <c r="J985" s="282"/>
      <c r="K985" s="77"/>
      <c r="L985" s="238"/>
      <c r="M985" s="78">
        <f>Kosten</f>
        <v>0</v>
      </c>
      <c r="N985" s="136"/>
      <c r="P985" s="224"/>
      <c r="Q985" s="227"/>
      <c r="S985" s="228"/>
    </row>
    <row r="986" spans="1:19" x14ac:dyDescent="0.25">
      <c r="A986" s="4"/>
      <c r="B986" s="254"/>
      <c r="C986" s="3"/>
      <c r="D986" s="46"/>
      <c r="E986" s="75"/>
      <c r="F986" s="17"/>
      <c r="G986" s="18"/>
      <c r="H986" s="58"/>
      <c r="I986" s="46"/>
      <c r="J986" s="282"/>
      <c r="K986" s="77"/>
      <c r="L986" s="238"/>
      <c r="M986" s="78">
        <f>Kosten</f>
        <v>0</v>
      </c>
      <c r="N986" s="136"/>
      <c r="P986" s="224"/>
      <c r="Q986" s="227"/>
      <c r="S986" s="228"/>
    </row>
    <row r="987" spans="1:19" x14ac:dyDescent="0.25">
      <c r="A987" s="4"/>
      <c r="B987" s="254"/>
      <c r="C987" s="3"/>
      <c r="D987" s="46"/>
      <c r="E987" s="75"/>
      <c r="F987" s="17"/>
      <c r="G987" s="18"/>
      <c r="H987" s="58"/>
      <c r="I987" s="46"/>
      <c r="J987" s="282"/>
      <c r="K987" s="77"/>
      <c r="L987" s="238"/>
      <c r="M987" s="78">
        <f>Kosten</f>
        <v>0</v>
      </c>
      <c r="N987" s="136"/>
      <c r="P987" s="224"/>
      <c r="Q987" s="227"/>
      <c r="S987" s="228"/>
    </row>
    <row r="988" spans="1:19" x14ac:dyDescent="0.25">
      <c r="A988" s="4"/>
      <c r="B988" s="254"/>
      <c r="C988" s="3"/>
      <c r="D988" s="46"/>
      <c r="E988" s="75"/>
      <c r="F988" s="17"/>
      <c r="G988" s="18"/>
      <c r="H988" s="58"/>
      <c r="I988" s="46"/>
      <c r="J988" s="282"/>
      <c r="K988" s="77"/>
      <c r="L988" s="238"/>
      <c r="M988" s="78">
        <f>Kosten</f>
        <v>0</v>
      </c>
      <c r="N988" s="136"/>
      <c r="P988" s="224"/>
      <c r="Q988" s="227"/>
      <c r="S988" s="228"/>
    </row>
    <row r="989" spans="1:19" x14ac:dyDescent="0.25">
      <c r="A989" s="4"/>
      <c r="B989" s="254"/>
      <c r="C989" s="3"/>
      <c r="D989" s="46"/>
      <c r="E989" s="75"/>
      <c r="F989" s="17"/>
      <c r="G989" s="18"/>
      <c r="H989" s="58"/>
      <c r="I989" s="46"/>
      <c r="J989" s="282"/>
      <c r="K989" s="77"/>
      <c r="L989" s="238"/>
      <c r="M989" s="78">
        <f>Kosten</f>
        <v>0</v>
      </c>
      <c r="N989" s="136"/>
      <c r="P989" s="224"/>
      <c r="Q989" s="227"/>
      <c r="S989" s="228"/>
    </row>
    <row r="990" spans="1:19" x14ac:dyDescent="0.25">
      <c r="A990" s="4"/>
      <c r="B990" s="254"/>
      <c r="C990" s="3"/>
      <c r="D990" s="46"/>
      <c r="E990" s="75"/>
      <c r="F990" s="17"/>
      <c r="G990" s="18"/>
      <c r="H990" s="58"/>
      <c r="I990" s="46"/>
      <c r="J990" s="282"/>
      <c r="K990" s="77"/>
      <c r="L990" s="238"/>
      <c r="M990" s="78">
        <f>Kosten</f>
        <v>0</v>
      </c>
      <c r="N990" s="136"/>
      <c r="P990" s="224"/>
      <c r="Q990" s="227"/>
      <c r="S990" s="228"/>
    </row>
    <row r="991" spans="1:19" x14ac:dyDescent="0.25">
      <c r="A991" s="4"/>
      <c r="B991" s="254"/>
      <c r="C991" s="3"/>
      <c r="D991" s="46"/>
      <c r="E991" s="75"/>
      <c r="F991" s="17"/>
      <c r="G991" s="18"/>
      <c r="H991" s="58"/>
      <c r="I991" s="46"/>
      <c r="J991" s="282"/>
      <c r="K991" s="77"/>
      <c r="L991" s="238"/>
      <c r="M991" s="78">
        <f>Kosten</f>
        <v>0</v>
      </c>
      <c r="N991" s="136"/>
      <c r="P991" s="224"/>
      <c r="Q991" s="227"/>
      <c r="S991" s="228"/>
    </row>
    <row r="992" spans="1:19" x14ac:dyDescent="0.25">
      <c r="A992" s="4"/>
      <c r="B992" s="254"/>
      <c r="C992" s="3"/>
      <c r="D992" s="46"/>
      <c r="E992" s="75"/>
      <c r="F992" s="17"/>
      <c r="G992" s="18"/>
      <c r="H992" s="58"/>
      <c r="I992" s="46"/>
      <c r="J992" s="282"/>
      <c r="K992" s="77"/>
      <c r="L992" s="238"/>
      <c r="M992" s="78">
        <f>Kosten</f>
        <v>0</v>
      </c>
      <c r="N992" s="136"/>
      <c r="P992" s="224"/>
      <c r="Q992" s="227"/>
      <c r="S992" s="228"/>
    </row>
    <row r="993" spans="1:19" x14ac:dyDescent="0.25">
      <c r="A993" s="4"/>
      <c r="B993" s="254"/>
      <c r="C993" s="3"/>
      <c r="D993" s="46"/>
      <c r="E993" s="75"/>
      <c r="F993" s="17"/>
      <c r="G993" s="18"/>
      <c r="H993" s="58"/>
      <c r="I993" s="46"/>
      <c r="J993" s="282"/>
      <c r="K993" s="77"/>
      <c r="L993" s="238"/>
      <c r="M993" s="78">
        <f>Kosten</f>
        <v>0</v>
      </c>
      <c r="N993" s="136"/>
      <c r="P993" s="224"/>
      <c r="Q993" s="227"/>
      <c r="S993" s="228"/>
    </row>
    <row r="994" spans="1:19" x14ac:dyDescent="0.25">
      <c r="A994" s="4"/>
      <c r="B994" s="254"/>
      <c r="C994" s="3"/>
      <c r="D994" s="46"/>
      <c r="E994" s="75"/>
      <c r="F994" s="17"/>
      <c r="G994" s="18"/>
      <c r="H994" s="58"/>
      <c r="I994" s="46"/>
      <c r="J994" s="282"/>
      <c r="K994" s="77"/>
      <c r="L994" s="238"/>
      <c r="M994" s="78">
        <f>Kosten</f>
        <v>0</v>
      </c>
      <c r="N994" s="136"/>
      <c r="P994" s="224"/>
      <c r="Q994" s="227"/>
      <c r="S994" s="228"/>
    </row>
    <row r="995" spans="1:19" x14ac:dyDescent="0.25">
      <c r="A995" s="4"/>
      <c r="B995" s="254"/>
      <c r="C995" s="3"/>
      <c r="D995" s="46"/>
      <c r="E995" s="75"/>
      <c r="F995" s="17"/>
      <c r="G995" s="18"/>
      <c r="H995" s="58"/>
      <c r="I995" s="46"/>
      <c r="J995" s="282"/>
      <c r="K995" s="77"/>
      <c r="L995" s="238"/>
      <c r="M995" s="78">
        <f>Kosten</f>
        <v>0</v>
      </c>
      <c r="N995" s="136"/>
      <c r="P995" s="224"/>
      <c r="Q995" s="227"/>
      <c r="S995" s="228"/>
    </row>
    <row r="996" spans="1:19" x14ac:dyDescent="0.25">
      <c r="A996" s="4"/>
      <c r="B996" s="254"/>
      <c r="C996" s="3"/>
      <c r="D996" s="46"/>
      <c r="E996" s="75"/>
      <c r="F996" s="17"/>
      <c r="G996" s="18"/>
      <c r="H996" s="58"/>
      <c r="I996" s="46"/>
      <c r="J996" s="282"/>
      <c r="K996" s="77"/>
      <c r="L996" s="238"/>
      <c r="M996" s="78">
        <f>Kosten</f>
        <v>0</v>
      </c>
      <c r="N996" s="136"/>
      <c r="P996" s="224"/>
      <c r="Q996" s="227"/>
      <c r="S996" s="228"/>
    </row>
    <row r="997" spans="1:19" x14ac:dyDescent="0.25">
      <c r="A997" s="4"/>
      <c r="B997" s="254"/>
      <c r="C997" s="3"/>
      <c r="D997" s="46"/>
      <c r="E997" s="75"/>
      <c r="F997" s="17"/>
      <c r="G997" s="18"/>
      <c r="H997" s="58"/>
      <c r="I997" s="46"/>
      <c r="J997" s="282"/>
      <c r="K997" s="77"/>
      <c r="L997" s="238"/>
      <c r="M997" s="78">
        <f>Kosten</f>
        <v>0</v>
      </c>
      <c r="N997" s="136"/>
      <c r="P997" s="224"/>
      <c r="Q997" s="227"/>
      <c r="S997" s="228"/>
    </row>
    <row r="998" spans="1:19" x14ac:dyDescent="0.25">
      <c r="A998" s="4"/>
      <c r="B998" s="254"/>
      <c r="C998" s="3"/>
      <c r="D998" s="46"/>
      <c r="E998" s="75"/>
      <c r="F998" s="17"/>
      <c r="G998" s="18"/>
      <c r="H998" s="58"/>
      <c r="I998" s="46"/>
      <c r="J998" s="282"/>
      <c r="K998" s="77"/>
      <c r="L998" s="238"/>
      <c r="M998" s="78">
        <f>Kosten</f>
        <v>0</v>
      </c>
      <c r="N998" s="136"/>
      <c r="P998" s="224"/>
      <c r="Q998" s="227"/>
      <c r="S998" s="228"/>
    </row>
    <row r="999" spans="1:19" x14ac:dyDescent="0.25">
      <c r="A999" s="4"/>
      <c r="B999" s="254"/>
      <c r="C999" s="3"/>
      <c r="D999" s="46"/>
      <c r="E999" s="75"/>
      <c r="F999" s="17"/>
      <c r="G999" s="18"/>
      <c r="H999" s="58"/>
      <c r="I999" s="46"/>
      <c r="J999" s="282"/>
      <c r="K999" s="77"/>
      <c r="L999" s="238"/>
      <c r="M999" s="78">
        <f>Kosten</f>
        <v>0</v>
      </c>
      <c r="N999" s="136"/>
      <c r="P999" s="224"/>
      <c r="Q999" s="227"/>
      <c r="S999" s="228"/>
    </row>
    <row r="1000" spans="1:19" x14ac:dyDescent="0.25">
      <c r="A1000" s="21"/>
      <c r="B1000" s="32" t="str">
        <f>REPT("ENDE DES AUSWERTUNGSBEREICHES - ",5)</f>
        <v xml:space="preserve">ENDE DES AUSWERTUNGSBEREICHES - ENDE DES AUSWERTUNGSBEREICHES - ENDE DES AUSWERTUNGSBEREICHES - ENDE DES AUSWERTUNGSBEREICHES - ENDE DES AUSWERTUNGSBEREICHES - </v>
      </c>
      <c r="C1000" s="22"/>
      <c r="D1000" s="23"/>
      <c r="E1000" s="24"/>
      <c r="F1000" s="24"/>
      <c r="G1000" s="170"/>
      <c r="H1000" s="24"/>
      <c r="I1000" s="22"/>
      <c r="J1000" s="22"/>
      <c r="K1000" s="22"/>
      <c r="L1000" s="22"/>
      <c r="M1000" s="24"/>
      <c r="N1000" s="24"/>
      <c r="O1000" s="192"/>
      <c r="P1000" s="193"/>
      <c r="Q1000" s="193"/>
      <c r="R1000" s="230"/>
      <c r="S1000" s="193"/>
    </row>
    <row r="1004" spans="1:19" x14ac:dyDescent="0.25">
      <c r="B1004" s="74"/>
      <c r="E1004" s="74"/>
    </row>
    <row r="1005" spans="1:19" x14ac:dyDescent="0.25">
      <c r="B1005" s="74"/>
      <c r="E1005" s="74"/>
    </row>
    <row r="1006" spans="1:19" x14ac:dyDescent="0.25">
      <c r="B1006" s="74"/>
      <c r="E1006" s="74"/>
    </row>
    <row r="1007" spans="1:19" x14ac:dyDescent="0.25">
      <c r="B1007" s="74"/>
      <c r="E1007" s="74"/>
    </row>
    <row r="1008" spans="1:19" x14ac:dyDescent="0.25">
      <c r="B1008" s="74"/>
      <c r="E1008" s="74"/>
    </row>
    <row r="1009" spans="2:5" x14ac:dyDescent="0.25">
      <c r="B1009" s="74"/>
      <c r="E1009" s="74"/>
    </row>
    <row r="1010" spans="2:5" x14ac:dyDescent="0.25">
      <c r="B1010" s="74"/>
      <c r="E1010" s="74"/>
    </row>
    <row r="1011" spans="2:5" x14ac:dyDescent="0.25">
      <c r="B1011" s="74"/>
      <c r="E1011" s="74"/>
    </row>
    <row r="1012" spans="2:5" x14ac:dyDescent="0.25">
      <c r="B1012" s="74"/>
      <c r="E1012" s="74"/>
    </row>
    <row r="1013" spans="2:5" x14ac:dyDescent="0.25">
      <c r="B1013" s="74"/>
      <c r="E1013" s="74"/>
    </row>
    <row r="1014" spans="2:5" x14ac:dyDescent="0.25">
      <c r="B1014" s="74"/>
      <c r="E1014" s="74"/>
    </row>
    <row r="1015" spans="2:5" x14ac:dyDescent="0.25">
      <c r="B1015" s="74"/>
      <c r="E1015" s="74"/>
    </row>
    <row r="1016" spans="2:5" x14ac:dyDescent="0.25">
      <c r="B1016" s="74"/>
      <c r="E1016" s="74"/>
    </row>
    <row r="1017" spans="2:5" x14ac:dyDescent="0.25">
      <c r="B1017" s="74"/>
      <c r="E1017" s="74"/>
    </row>
    <row r="1018" spans="2:5" x14ac:dyDescent="0.25">
      <c r="B1018" s="74"/>
      <c r="E1018" s="74"/>
    </row>
    <row r="1019" spans="2:5" x14ac:dyDescent="0.25">
      <c r="B1019" s="74"/>
      <c r="E1019" s="74"/>
    </row>
    <row r="1020" spans="2:5" x14ac:dyDescent="0.25">
      <c r="B1020" s="74"/>
      <c r="E1020" s="74"/>
    </row>
    <row r="1021" spans="2:5" x14ac:dyDescent="0.25">
      <c r="B1021" s="74"/>
      <c r="E1021" s="74"/>
    </row>
    <row r="1022" spans="2:5" x14ac:dyDescent="0.25">
      <c r="B1022" s="74"/>
      <c r="E1022" s="74"/>
    </row>
    <row r="1023" spans="2:5" x14ac:dyDescent="0.25">
      <c r="B1023" s="74"/>
      <c r="E1023" s="74"/>
    </row>
    <row r="1024" spans="2:5" x14ac:dyDescent="0.25">
      <c r="B1024" s="74"/>
      <c r="E1024" s="74"/>
    </row>
    <row r="1025" spans="2:5" x14ac:dyDescent="0.25">
      <c r="B1025" s="74"/>
      <c r="E1025" s="74"/>
    </row>
    <row r="1026" spans="2:5" x14ac:dyDescent="0.25">
      <c r="B1026" s="74"/>
      <c r="E1026" s="74"/>
    </row>
    <row r="1027" spans="2:5" x14ac:dyDescent="0.25">
      <c r="B1027" s="74"/>
      <c r="E1027" s="74"/>
    </row>
    <row r="1028" spans="2:5" x14ac:dyDescent="0.25">
      <c r="B1028" s="74"/>
      <c r="E1028" s="74"/>
    </row>
    <row r="1029" spans="2:5" x14ac:dyDescent="0.25">
      <c r="B1029" s="74"/>
      <c r="E1029" s="74"/>
    </row>
    <row r="1030" spans="2:5" x14ac:dyDescent="0.25">
      <c r="B1030" s="74"/>
      <c r="E1030" s="74"/>
    </row>
    <row r="1031" spans="2:5" x14ac:dyDescent="0.25">
      <c r="B1031" s="74"/>
      <c r="E1031" s="74"/>
    </row>
    <row r="1032" spans="2:5" x14ac:dyDescent="0.25">
      <c r="B1032" s="74"/>
      <c r="E1032" s="74"/>
    </row>
    <row r="1033" spans="2:5" x14ac:dyDescent="0.25">
      <c r="B1033" s="74"/>
      <c r="E1033" s="74"/>
    </row>
    <row r="1034" spans="2:5" x14ac:dyDescent="0.25">
      <c r="B1034" s="74"/>
      <c r="E1034" s="74"/>
    </row>
    <row r="1035" spans="2:5" x14ac:dyDescent="0.25">
      <c r="B1035" s="74"/>
      <c r="E1035" s="74"/>
    </row>
    <row r="1036" spans="2:5" x14ac:dyDescent="0.25">
      <c r="B1036" s="74"/>
      <c r="E1036" s="74"/>
    </row>
    <row r="1037" spans="2:5" x14ac:dyDescent="0.25">
      <c r="B1037" s="74"/>
      <c r="E1037" s="74"/>
    </row>
    <row r="1038" spans="2:5" x14ac:dyDescent="0.25">
      <c r="B1038" s="74"/>
      <c r="E1038" s="74"/>
    </row>
    <row r="1039" spans="2:5" x14ac:dyDescent="0.25">
      <c r="B1039" s="74"/>
      <c r="E1039" s="74"/>
    </row>
    <row r="1040" spans="2:5" x14ac:dyDescent="0.25">
      <c r="B1040" s="74"/>
      <c r="E1040" s="74"/>
    </row>
    <row r="1041" spans="2:5" x14ac:dyDescent="0.25">
      <c r="B1041" s="74"/>
      <c r="E1041" s="74"/>
    </row>
    <row r="1042" spans="2:5" x14ac:dyDescent="0.25">
      <c r="B1042" s="74"/>
      <c r="E1042" s="74"/>
    </row>
    <row r="1043" spans="2:5" x14ac:dyDescent="0.25">
      <c r="B1043" s="74"/>
      <c r="E1043" s="74"/>
    </row>
    <row r="1044" spans="2:5" x14ac:dyDescent="0.25">
      <c r="B1044" s="74"/>
      <c r="E1044" s="74"/>
    </row>
    <row r="1045" spans="2:5" x14ac:dyDescent="0.25">
      <c r="B1045" s="74"/>
      <c r="E1045" s="74"/>
    </row>
    <row r="1046" spans="2:5" x14ac:dyDescent="0.25">
      <c r="B1046" s="74"/>
      <c r="E1046" s="74"/>
    </row>
    <row r="1047" spans="2:5" x14ac:dyDescent="0.25">
      <c r="B1047" s="74"/>
      <c r="E1047" s="74"/>
    </row>
    <row r="1048" spans="2:5" x14ac:dyDescent="0.25">
      <c r="B1048" s="74"/>
      <c r="E1048" s="74"/>
    </row>
    <row r="1049" spans="2:5" x14ac:dyDescent="0.25">
      <c r="B1049" s="74"/>
      <c r="E1049" s="74"/>
    </row>
  </sheetData>
  <sheetProtection algorithmName="SHA-512" hashValue="NAZ1Eed7nvXq4cdX+eGX6lBUF9gO8PWgU2yC6xaTQ5oTmIA3PBHa96I+Gy3Lnen2uzngBgeKvafefeJg2EdHyA==" saltValue="i6ok9JK4nF5jq5sSOnza5w==" spinCount="100000" sheet="1" insertRows="0" deleteColumns="0" deleteRows="0" autoFilter="0"/>
  <autoFilter ref="A7:S1000" xr:uid="{00000000-0009-0000-0000-000004000000}"/>
  <dataConsolidate/>
  <customSheetViews>
    <customSheetView guid="{F775BF75-D0FA-43A4-AB91-EF60F5E14033}" scale="106" showAutoFilter="1" hiddenColumns="1" topLeftCell="B1">
      <pane ySplit="7" topLeftCell="A8" activePane="bottomLeft" state="frozen"/>
      <selection pane="bottomLeft" activeCell="D34" sqref="D34"/>
      <autoFilter ref="A7:S725" xr:uid="{8397C587-45D5-4237-B46C-B0420FC40466}"/>
    </customSheetView>
    <customSheetView guid="{F6B961D1-5561-4F67-8281-8DEF7EC36431}" scale="106" showAutoFilter="1" hiddenColumns="1" topLeftCell="B1">
      <pane ySplit="7" topLeftCell="A8" activePane="bottomLeft" state="frozen"/>
      <selection pane="bottomLeft" activeCell="D34" sqref="D34"/>
      <autoFilter ref="A7:S725" xr:uid="{0F8533CA-8A37-442D-BCD7-4A9FBBE9D8D2}"/>
    </customSheetView>
    <customSheetView guid="{D270E353-F87F-4A8E-A9CD-0E7D67CD15E6}" scale="106" showAutoFilter="1" hiddenColumns="1" topLeftCell="B1">
      <pane ySplit="7" topLeftCell="A8" activePane="bottomLeft" state="frozen"/>
      <selection pane="bottomLeft" activeCell="D34" sqref="D34"/>
      <autoFilter ref="A7:S725" xr:uid="{59E6E21A-1A6B-47D5-A3E0-DDE89BC8D43E}"/>
    </customSheetView>
  </customSheetViews>
  <mergeCells count="3">
    <mergeCell ref="C3:M3"/>
    <mergeCell ref="C4:M4"/>
    <mergeCell ref="C2:K2"/>
  </mergeCells>
  <phoneticPr fontId="9" type="noConversion"/>
  <conditionalFormatting sqref="L13:L999">
    <cfRule type="expression" dxfId="119" priority="55" stopIfTrue="1">
      <formula>AND(ISTEXT(A13),ISBLANK(L13))</formula>
    </cfRule>
  </conditionalFormatting>
  <conditionalFormatting sqref="B37:B999">
    <cfRule type="expression" dxfId="118" priority="57" stopIfTrue="1">
      <formula>AND(ISTEXT(A37),ISBLANK(B37))</formula>
    </cfRule>
  </conditionalFormatting>
  <conditionalFormatting sqref="C8:C999">
    <cfRule type="expression" dxfId="117" priority="58" stopIfTrue="1">
      <formula>AND(ISTEXT(A8),ISBLANK(C8))</formula>
    </cfRule>
  </conditionalFormatting>
  <conditionalFormatting sqref="E37:E999">
    <cfRule type="expression" dxfId="116" priority="59" stopIfTrue="1">
      <formula>AND(ISTEXT(A37),ISBLANK(E37))</formula>
    </cfRule>
  </conditionalFormatting>
  <conditionalFormatting sqref="F8:F999">
    <cfRule type="expression" dxfId="115" priority="60" stopIfTrue="1">
      <formula>AND(ISTEXT(A8),ISBLANK(F8))</formula>
    </cfRule>
  </conditionalFormatting>
  <conditionalFormatting sqref="G8:G999">
    <cfRule type="expression" dxfId="114" priority="61" stopIfTrue="1">
      <formula>AND(ISTEXT(A8),ISBLANK(G8))</formula>
    </cfRule>
  </conditionalFormatting>
  <conditionalFormatting sqref="A8">
    <cfRule type="expression" dxfId="113" priority="64" stopIfTrue="1">
      <formula>ISBLANK(A8)</formula>
    </cfRule>
  </conditionalFormatting>
  <conditionalFormatting sqref="C2 L2">
    <cfRule type="expression" dxfId="112" priority="65" stopIfTrue="1">
      <formula>ISBLANK(FB_ANG_FVNR)</formula>
    </cfRule>
  </conditionalFormatting>
  <conditionalFormatting sqref="C3">
    <cfRule type="expression" dxfId="111" priority="66" stopIfTrue="1">
      <formula>ISBLANK(FB_ANG_NUMMER)</formula>
    </cfRule>
  </conditionalFormatting>
  <conditionalFormatting sqref="C4">
    <cfRule type="expression" dxfId="110" priority="67" stopIfTrue="1">
      <formula>ISBLANK(FB_ANG_FIRMA)</formula>
    </cfRule>
  </conditionalFormatting>
  <conditionalFormatting sqref="C6">
    <cfRule type="expression" dxfId="109" priority="68" stopIfTrue="1">
      <formula>ISBLANK(FB_ANG_ANDERE)</formula>
    </cfRule>
  </conditionalFormatting>
  <conditionalFormatting sqref="D37:D999">
    <cfRule type="expression" dxfId="108" priority="69" stopIfTrue="1">
      <formula>AND(ISTEXT(A37),ISBLANK(D37))</formula>
    </cfRule>
  </conditionalFormatting>
  <conditionalFormatting sqref="B8:B999">
    <cfRule type="expression" dxfId="107" priority="44" stopIfTrue="1">
      <formula>AND(ISTEXT(A8),ISBLANK(B8))</formula>
    </cfRule>
  </conditionalFormatting>
  <conditionalFormatting sqref="E8:E999">
    <cfRule type="expression" dxfId="106" priority="46" stopIfTrue="1">
      <formula>AND(ISTEXT(A8),ISBLANK(E8))</formula>
    </cfRule>
  </conditionalFormatting>
  <conditionalFormatting sqref="D8:D999">
    <cfRule type="expression" dxfId="105" priority="51" stopIfTrue="1">
      <formula>AND(ISTEXT(A8),ISBLANK(D8))</formula>
    </cfRule>
  </conditionalFormatting>
  <conditionalFormatting sqref="I8:I999">
    <cfRule type="expression" dxfId="104" priority="52" stopIfTrue="1">
      <formula>AND(ISTEXT(A8),ISBLANK(I8))</formula>
    </cfRule>
  </conditionalFormatting>
  <conditionalFormatting sqref="L8:L999">
    <cfRule type="expression" dxfId="103" priority="23" stopIfTrue="1">
      <formula>AND(ISTEXT(I8),ISBLANK(L8))</formula>
    </cfRule>
  </conditionalFormatting>
  <conditionalFormatting sqref="B18:B20">
    <cfRule type="expression" dxfId="102" priority="22" stopIfTrue="1">
      <formula>AND(ISTEXT(A18),ISBLANK(B18))</formula>
    </cfRule>
  </conditionalFormatting>
  <conditionalFormatting sqref="B14:B17">
    <cfRule type="expression" dxfId="101" priority="20" stopIfTrue="1">
      <formula>AND(ISTEXT(A14),ISBLANK(B14))</formula>
    </cfRule>
  </conditionalFormatting>
  <conditionalFormatting sqref="F12">
    <cfRule type="expression" dxfId="100" priority="10" stopIfTrue="1">
      <formula>AND(ISTEXT(A12),ISBLANK(F12))</formula>
    </cfRule>
  </conditionalFormatting>
  <conditionalFormatting sqref="G12">
    <cfRule type="expression" dxfId="99" priority="11" stopIfTrue="1">
      <formula>AND(ISTEXT(A12),ISBLANK(G12))</formula>
    </cfRule>
  </conditionalFormatting>
  <conditionalFormatting sqref="B12">
    <cfRule type="expression" dxfId="98" priority="5" stopIfTrue="1">
      <formula>AND(ISTEXT(A12),ISBLANK(B12))</formula>
    </cfRule>
  </conditionalFormatting>
  <conditionalFormatting sqref="E12">
    <cfRule type="expression" dxfId="97" priority="6" stopIfTrue="1">
      <formula>AND(ISTEXT(A12),ISBLANK(E12))</formula>
    </cfRule>
  </conditionalFormatting>
  <conditionalFormatting sqref="D12">
    <cfRule type="expression" dxfId="96" priority="8" stopIfTrue="1">
      <formula>AND(ISTEXT(A12),ISBLANK(D12))</formula>
    </cfRule>
  </conditionalFormatting>
  <conditionalFormatting sqref="I12">
    <cfRule type="expression" dxfId="95" priority="9" stopIfTrue="1">
      <formula>AND(ISTEXT(A12),ISBLANK(I12))</formula>
    </cfRule>
  </conditionalFormatting>
  <conditionalFormatting sqref="L12">
    <cfRule type="expression" dxfId="94" priority="3" stopIfTrue="1">
      <formula>AND(ISTEXT(H12),ISBLANK(L12))</formula>
    </cfRule>
  </conditionalFormatting>
  <conditionalFormatting sqref="K8:K999">
    <cfRule type="expression" dxfId="93" priority="93" stopIfTrue="1">
      <formula>AND(ISTEXT(A8),ISTEXT(J8),ISBLANK(K8))</formula>
    </cfRule>
  </conditionalFormatting>
  <dataValidations count="12">
    <dataValidation type="decimal" operator="greaterThan" allowBlank="1" showErrorMessage="1" errorTitle="Zahleneingabe" error="In dieser Spalte werden nur Zahlenwerte akzeptiert." promptTitle="Zahleneingabe" prompt="Bitte geben Sie den Betrag ein, der auf der Rechnung als Bruttobetrag ausgewiesen wird._x000a_Gutschriften sind  als negative Zahl zu erfassen." sqref="E8:E999 L8:L999" xr:uid="{00000000-0002-0000-0400-000000000000}">
      <formula1>-100000000</formula1>
    </dataValidation>
    <dataValidation type="textLength" operator="lessThan" allowBlank="1" showErrorMessage="1" errorTitle="Max.Zeichenanzahl überschritten!" error="Bitte kürzen Sie Ihre Eingabe auf maximal 25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8:B999" xr:uid="{00000000-0002-0000-0400-000002000000}">
      <formula1>250</formula1>
    </dataValidation>
    <dataValidation type="list" showErrorMessage="1" errorTitle="Eingabe Pos.lt.FV!" error="Diese Position ist im Fördervertrag nicht vorgesehen. Bitte überprüfen Sie Ihre Angaben auf dem &quot;Summenblatt&quot;._x000a_Bitte stellen sie sicher, daß die Förderungsvertragsnummer im Register &quot;Angaben&quot; erfaßt ist._x000a_" promptTitle="Eingabe Pos.lt.FV!" prompt="Bitte ordenen Sie diese Kostenposition eindeutig einem Gliederungspunkt gem. Fördervertrag zu. Falls die Daten im Summenblatt noch nicht erfaßt sind, holen Sie dies bitte jetzt nach." sqref="A8:A999" xr:uid="{00000000-0002-0000-0400-000003000000}">
      <formula1>IF(VLOOKUP(FB_HELP_Aktionskennung,FB_HELP_Aktionstabelle,3)=1,FB_Help_Liste_Ohne_p,FB_Help_Liste_alle)</formula1>
    </dataValidation>
    <dataValidation type="textLength" operator="lessThan" allowBlank="1" showErrorMessage="1" errorTitle="Maximale Textlänge überschritten" error="Bitte kürzen Sie Ihre Eingabe auf maximal 100 Zeichen." promptTitle="Texteingabe!" prompt="Bitte führen Sie den Lieferanten/Zahlungsempfänger an. Die Angabe der Adresse ist nicht notwendig. Die Angabe ist so ausführlich zu machen, daß eine eindeutige Zuordnung der Belege erfolgen kann." sqref="C8:C999" xr:uid="{00000000-0002-0000-0400-000005000000}">
      <formula1>101</formula1>
    </dataValidation>
    <dataValidation type="decimal" operator="greaterThanOrEqual" allowBlank="1" showErrorMessage="1" errorTitle="Zahleneingabe" error="Geben Sie bitte eine gültige Zahl ein (größer 0)!" promptTitle="Zahleneingabe" prompt="Geben Sie die auf der Rechnung ausgewiesenen Nettobeträge  (abzügl. Skonto, Rabatte etc.) an, die  nicht zu dem  Projekt zuzurechnen sind._x000a__x000a_Bitte kennzeichnen Sie die Positionen auch auf der Rechnung._x000a_" sqref="H8:H999" xr:uid="{00000000-0002-0000-0400-000006000000}">
      <formula1>0</formula1>
    </dataValidation>
    <dataValidation type="date" allowBlank="1" showErrorMessage="1" errorTitle="Datumseingabe" error="Bitte geben Sie ein gültiges Datum ein (Maximum: Heute)." promptTitle="Datumseingabe!" prompt="Bitte geben Sie das Datum der Rechnung/Honoarnote etc ein. Zulässig sind Werte ab 1.1.2000." sqref="I8:I999 D8:D999" xr:uid="{00000000-0002-0000-0400-000007000000}">
      <formula1>39083</formula1>
      <formula2>TODAY()</formula2>
    </dataValidation>
    <dataValidation type="decimal" operator="greaterThanOrEqual" allowBlank="1" showErrorMessage="1" errorTitle="Zahleneingabe" error="Geben Sie bitte eine gültige Zahl ein (größer 0)!" promptTitle="Umsatzsteuer" prompt="Geben Sie bitte den Umsatzsteuersatz lt. Rechnung an (0, 10, 20 etc. - ohne Prozentzeichen)." sqref="G8:G999" xr:uid="{00000000-0002-0000-0400-000008000000}">
      <formula1>0</formula1>
    </dataValidation>
    <dataValidation type="decimal" operator="greaterThanOrEqual" allowBlank="1" showErrorMessage="1" errorTitle="Zahleneingabe ungültig." error="Bitte geben Sie einen Zahlenwert größer/gleich Null ein." promptTitle="Skonto lt. Re. (als  Ganzzahl)" prompt="Geben Sie bitte die Skontosatz an, der auf der Rechnung ausgewiesen ist (ohne &quot;%&quot;)._x000a__x000a_Auch Skonti, die nicht lukriert wurden, sind bei der Berechnung der förderbaren Kosten zu berücksichtigen._x000a__x000a_Wurde kein Skonto gewährt, ist der Wert &quot;0&quot; (Null) einzugeben_x000a_" sqref="F8:F999" xr:uid="{00000000-0002-0000-0400-000009000000}">
      <formula1>0</formula1>
    </dataValidation>
    <dataValidation type="decimal" operator="greaterThan" allowBlank="1" showErrorMessage="1" errorTitle="Eingabe nicht korrekt" error="Geben sie den Kurs bitte als Zahl ein." promptTitle="Kurseingabe (wenn nicht EUR)" prompt="Geben Sie bitte den Kurs zum EUR lt.Zahlungsnachweis an._x000a_Bei FW-Konten ist der Kurs des Valutatages nachzuweisen. _x000a__x000a_Geben sie den Kurs so an, daß der Fremdwährungsbetrag / Kurs den EUR-Betrag ergibt (Standardnotation)._x000a_" sqref="K8:K999" xr:uid="{00000000-0002-0000-0400-00000A000000}">
      <formula1>0</formula1>
    </dataValidation>
    <dataValidation type="textLength" allowBlank="1" showErrorMessage="1" error="Bitte kennzeichnen Sie die Zeile, zu der Sie eine Rückrage formulieren möchten, mit nur EINEM Buchstaben._x000a_" sqref="R8:R999" xr:uid="{00000000-0002-0000-0400-00000E000000}">
      <formula1>0</formula1>
      <formula2>1</formula2>
    </dataValidation>
    <dataValidation type="textLength" operator="lessThanOrEqual" allowBlank="1" showInputMessage="1" showErrorMessage="1" error="Geben Sie bitte die internationale Abkürzung der Währung an (z.B für USD, GPD etc)ein (Es sind 3 Zeichen zu erfassen) _x000a__x000a_Bei Patentförderungen erfassen Sie bitte den Ländercode." sqref="J8:J999" xr:uid="{00000000-0002-0000-0400-00000F000000}">
      <formula1>3</formula1>
    </dataValidation>
    <dataValidation type="decimal" operator="greaterThan" allowBlank="1" showErrorMessage="1" errorTitle="Zahleneingabe" error="In dieser Spalte werden nur Zahlenwerte akzeptiert. Gültig sind auch  Formeln, die einen Zahlenwert ergeben (z.B. &quot;=120/1,2&quot;)." promptTitle="Zahleneingabe" prompt="Geben Sie hier die Kosten an, die sich aufgrund Ihrer Berechnung  ergeben. (Nettowert der Zahlung, Skonto und Abzüge berücksichtigt). Eine entspr. Formel  können sie sich aus der Zelle oberhalb (n5) kopieren und mit Inhalte einfügen/Formeln nutzen." sqref="M5:N6 M8:N999" xr:uid="{00000000-0002-0000-0400-000001000000}">
      <formula1>-100000000</formula1>
    </dataValidation>
  </dataValidations>
  <printOptions gridLines="1"/>
  <pageMargins left="0.19685039370078741" right="0.19685039370078741" top="0.74803149606299213" bottom="1.1417322834645669" header="0.51181102362204722" footer="0.51181102362204722"/>
  <pageSetup paperSize="9" fitToHeight="0" orientation="landscape" blackAndWhite="1" r:id="rId1"/>
  <headerFooter alignWithMargins="0">
    <oddHeader>&amp;C&amp;"Arial,Fett"&amp;12&amp;A</oddHeader>
    <oddFooter>&amp;CSeite &amp;P&amp;R&amp;8firmenmäßige Fertigung des/der FörderungsnehmerIn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ummenblatt">
    <pageSetUpPr fitToPage="1"/>
  </sheetPr>
  <dimension ref="A1:P106"/>
  <sheetViews>
    <sheetView zoomScale="120" zoomScaleNormal="120" workbookViewId="0">
      <pane ySplit="9" topLeftCell="A10" activePane="bottomLeft" state="frozen"/>
      <selection pane="bottomLeft" activeCell="B9" sqref="B9"/>
    </sheetView>
  </sheetViews>
  <sheetFormatPr baseColWidth="10" defaultColWidth="11.44140625" defaultRowHeight="13.2" x14ac:dyDescent="0.25"/>
  <cols>
    <col min="1" max="1" width="5" style="31" customWidth="1"/>
    <col min="2" max="2" width="26" style="31" customWidth="1"/>
    <col min="3" max="3" width="0.109375" style="31" hidden="1" customWidth="1"/>
    <col min="4" max="4" width="12.33203125" style="31" hidden="1" customWidth="1"/>
    <col min="5" max="5" width="20.33203125" style="31" hidden="1" customWidth="1"/>
    <col min="6" max="6" width="16.33203125" style="31" hidden="1" customWidth="1"/>
    <col min="7" max="7" width="17.88671875" style="31" customWidth="1"/>
    <col min="8" max="8" width="16.33203125" style="31" hidden="1" customWidth="1"/>
    <col min="9" max="9" width="3.88671875" style="31" hidden="1" customWidth="1"/>
    <col min="10" max="10" width="0.109375" style="31" customWidth="1"/>
    <col min="11" max="11" width="0.109375" style="31" hidden="1" customWidth="1"/>
    <col min="12" max="12" width="11.88671875" style="31" customWidth="1"/>
    <col min="13" max="13" width="13.33203125" style="31" customWidth="1"/>
    <col min="14" max="14" width="2.88671875" style="31" hidden="1" customWidth="1"/>
    <col min="15" max="27" width="11.44140625" style="31" customWidth="1"/>
    <col min="28" max="52" width="10.88671875" style="31" customWidth="1"/>
    <col min="53" max="16384" width="11.44140625" style="31"/>
  </cols>
  <sheetData>
    <row r="1" spans="1:16" hidden="1" x14ac:dyDescent="0.25">
      <c r="A1" s="433"/>
      <c r="C1" s="434" t="s">
        <v>209</v>
      </c>
      <c r="D1" s="434" t="s">
        <v>209</v>
      </c>
      <c r="E1" s="434" t="s">
        <v>209</v>
      </c>
      <c r="F1" s="434" t="s">
        <v>209</v>
      </c>
      <c r="G1" s="434" t="s">
        <v>209</v>
      </c>
      <c r="H1" s="434" t="s">
        <v>209</v>
      </c>
      <c r="I1" s="434" t="s">
        <v>209</v>
      </c>
      <c r="J1" s="434" t="s">
        <v>209</v>
      </c>
      <c r="K1" s="310"/>
      <c r="L1" s="435"/>
      <c r="M1" s="436"/>
      <c r="N1" s="287"/>
    </row>
    <row r="2" spans="1:16" hidden="1" x14ac:dyDescent="0.25">
      <c r="A2" s="437"/>
      <c r="B2" s="438" t="str">
        <f>IF(ISBLANK(FB_ANG_FVNR),"Förderungsvertragsnummer :",IF(ama_text="ja", "Genehmigungsscheiben Nr.:","Förderungsvertragsnummer:"))</f>
        <v>Förderungsvertragsnummer :</v>
      </c>
      <c r="C2" s="487" t="str">
        <f>IF(ISBLANK(FB_ANG_FVNR),"Förderungsvertragsnummer ist nicht erfasst",UPPER(FB_ANG_FVNR))</f>
        <v>Förderungsvertragsnummer ist nicht erfasst</v>
      </c>
      <c r="D2" s="487"/>
      <c r="E2" s="487"/>
      <c r="F2" s="487"/>
      <c r="G2" s="487"/>
      <c r="H2" s="487"/>
      <c r="I2" s="439"/>
      <c r="J2" s="440" t="str">
        <f>"Vorl.vers: SUPERZAHL  "&amp;TEXT(FB_HELP_VERSION,"#,00")</f>
        <v>Vorl.vers: SUPERZAHL  13,25</v>
      </c>
      <c r="K2" s="310"/>
      <c r="L2" s="435"/>
      <c r="M2" s="436"/>
      <c r="N2" s="287"/>
    </row>
    <row r="3" spans="1:16" hidden="1" x14ac:dyDescent="0.25">
      <c r="A3" s="437"/>
      <c r="B3" s="439" t="s">
        <v>409</v>
      </c>
      <c r="C3" s="487" t="str">
        <f ca="1">Gültigkeiten!AO8</f>
        <v/>
      </c>
      <c r="D3" s="487"/>
      <c r="E3" s="487"/>
      <c r="F3" s="487"/>
      <c r="G3" s="487"/>
      <c r="H3" s="487"/>
      <c r="I3" s="487"/>
      <c r="J3" s="487"/>
      <c r="K3" s="311"/>
      <c r="L3" s="435" t="s">
        <v>327</v>
      </c>
      <c r="M3" s="436" t="s">
        <v>329</v>
      </c>
      <c r="N3" s="287"/>
    </row>
    <row r="4" spans="1:16" hidden="1" x14ac:dyDescent="0.25">
      <c r="A4" s="441">
        <f>COUNTA(FB_SUM_POS_LT_FV)</f>
        <v>7</v>
      </c>
      <c r="B4" s="442" t="s">
        <v>755</v>
      </c>
      <c r="C4" s="488" t="str">
        <f>IF(ISBLANK(FB_ANG_FIRMA),"Förderungsnehmer*in/Firmenwortlaut ist nicht erfasst",FB_ANG_FIRMA)</f>
        <v>Förderungsnehmer*in/Firmenwortlaut ist nicht erfasst</v>
      </c>
      <c r="D4" s="488"/>
      <c r="E4" s="488"/>
      <c r="F4" s="488"/>
      <c r="G4" s="488"/>
      <c r="H4" s="488"/>
      <c r="I4" s="488"/>
      <c r="J4" s="488"/>
      <c r="K4" s="312"/>
      <c r="L4" s="435" t="s">
        <v>330</v>
      </c>
      <c r="M4" s="436" t="s">
        <v>328</v>
      </c>
      <c r="N4" s="287"/>
    </row>
    <row r="5" spans="1:16" hidden="1" x14ac:dyDescent="0.25">
      <c r="A5" s="443">
        <f ca="1">MAX(FB_SUM_Anzahl_Zeilen,9)</f>
        <v>17</v>
      </c>
      <c r="B5" s="439" t="str">
        <f ca="1">FB_Help_Summenblatt_Mindesko_Beschriftung</f>
        <v/>
      </c>
      <c r="C5" s="489" t="str">
        <f ca="1">FB_Help_Summenblatt_Mindesko_Imp_Text</f>
        <v/>
      </c>
      <c r="D5" s="489"/>
      <c r="E5" s="489"/>
      <c r="F5" s="489"/>
      <c r="G5" s="489"/>
      <c r="H5" s="489"/>
      <c r="I5" s="489"/>
      <c r="J5" s="489"/>
      <c r="K5" s="313"/>
      <c r="L5" s="435" t="s">
        <v>331</v>
      </c>
      <c r="M5" s="436" t="s">
        <v>332</v>
      </c>
      <c r="N5" s="287"/>
    </row>
    <row r="6" spans="1:16" hidden="1" x14ac:dyDescent="0.25">
      <c r="A6" s="444">
        <f t="array" aca="1" ref="A6" ca="1">MAX(ISTEXT(A10:INDIRECT("A"&amp;ROW(FB_SUM_Ende_Auswertung)-1))*(ROW(A10:INDIRECT("A"&amp;ROW(FB_SUM_Ende_Auswertung)-1))))</f>
        <v>17</v>
      </c>
      <c r="B6" s="445"/>
      <c r="C6" s="486"/>
      <c r="D6" s="486"/>
      <c r="E6" s="486"/>
      <c r="F6" s="486"/>
      <c r="G6" s="486"/>
      <c r="H6" s="486"/>
      <c r="I6" s="486"/>
      <c r="J6" s="486"/>
      <c r="K6" s="314"/>
      <c r="L6" s="446"/>
      <c r="M6" s="436"/>
      <c r="N6" s="287"/>
    </row>
    <row r="7" spans="1:16" ht="62.25" customHeight="1" x14ac:dyDescent="0.25">
      <c r="A7" s="447" t="s">
        <v>776</v>
      </c>
      <c r="B7" s="447" t="s">
        <v>778</v>
      </c>
      <c r="C7" s="448" t="str">
        <f>"SOLL
(in EUR)
lt. "&amp;IF(ama_text="ja","GS","FV")</f>
        <v>SOLL
(in EUR)
lt. FV</v>
      </c>
      <c r="D7" s="449" t="str">
        <f ca="1">FB_Help_Spaltenbezeichnung_bisher_abgerechnet</f>
        <v/>
      </c>
      <c r="E7" s="450" t="str">
        <f>IF(SEF_text="Ja", "keine Eingaben vorges.","%-Satz
anrechen-
bar lt. "&amp;IF(ama_text="ja","GS","FV"))</f>
        <v>%-Satz
anrechen-
bar lt. FV</v>
      </c>
      <c r="F7" s="448" t="str">
        <f ca="1">FB_Help_Summenblatt_Spaltenbez_IST</f>
        <v/>
      </c>
      <c r="G7" s="449" t="str">
        <f>IF(ama_text="ja","Summe  Teil- abrechnungen","Kosten abgerechnet
gesamt")</f>
        <v>Kosten abgerechnet
gesamt</v>
      </c>
      <c r="H7" s="448" t="str">
        <f>IF(ama_text="ja","Kosten eingereicht gesamt","Kosten anrechenbar gesamt")</f>
        <v>Kosten anrechenbar gesamt</v>
      </c>
      <c r="I7" s="448" t="str">
        <f>IF(FB_ANG_EA_JA_NEIN="ja","Abweichung"&amp;CHAR(10)&amp;"absolut","")</f>
        <v/>
      </c>
      <c r="J7" s="448" t="str">
        <f>IF(FB_ANG_EA_JA_NEIN="ja","abs. Abweichung
in % ger.","")</f>
        <v/>
      </c>
      <c r="K7" s="451"/>
      <c r="L7" s="452" t="str">
        <f>"Korrekturen"&amp;CHAR(10)&amp;"Sum. +/-"</f>
        <v>Korrekturen
Sum. +/-</v>
      </c>
      <c r="M7" s="453" t="s">
        <v>799</v>
      </c>
      <c r="N7" s="287"/>
      <c r="O7" s="454" t="s">
        <v>800</v>
      </c>
      <c r="P7" s="455"/>
    </row>
    <row r="8" spans="1:16" x14ac:dyDescent="0.25">
      <c r="A8" s="456"/>
      <c r="B8" s="457"/>
      <c r="C8" s="456"/>
      <c r="D8" s="456"/>
      <c r="E8" s="456"/>
      <c r="F8" s="456"/>
      <c r="G8" s="456"/>
      <c r="H8" s="456"/>
      <c r="I8" s="456"/>
      <c r="J8" s="456"/>
      <c r="K8" s="458"/>
      <c r="L8" s="459"/>
      <c r="M8" s="459"/>
      <c r="N8" s="287"/>
      <c r="O8" s="460"/>
    </row>
    <row r="9" spans="1:16" x14ac:dyDescent="0.25">
      <c r="A9" s="461"/>
      <c r="B9" s="462" t="s">
        <v>1</v>
      </c>
      <c r="C9" s="463" cm="1">
        <f t="array" ref="C9">SUM(IF(ISTEXT(A10:A105),C10:C105,0))</f>
        <v>0</v>
      </c>
      <c r="D9" s="463">
        <f t="array" ref="D9">SUM(IF(ISTEXT(A10:A105),D10:D105,0))</f>
        <v>0</v>
      </c>
      <c r="E9" s="463"/>
      <c r="F9" s="464">
        <f t="array" aca="1" ref="F9" ca="1">SUM(IF(ISTEXT(A10:A105),F10:F105,0))</f>
        <v>0</v>
      </c>
      <c r="G9" s="465">
        <f t="array" aca="1" ref="G9" ca="1">SUM(IF(ISTEXT(A10:A105),G10:G105,0))</f>
        <v>0</v>
      </c>
      <c r="H9" s="464" cm="1">
        <f t="array" aca="1" ref="H9" ca="1">SUM(IF(ISTEXT(A10:A105),H10:H105,0))</f>
        <v>0</v>
      </c>
      <c r="I9" s="463" t="str">
        <f t="array" ref="I9">IF(FB_ANG_EA_JA_NEIN="ja",SUM(IF(ISTEXT(A10:A105),I10:I105,0)),"")</f>
        <v/>
      </c>
      <c r="J9" s="286" t="str">
        <f ca="1">IF(AND(FB_SUM_Soll_lt_FV&gt;0,G9&gt;0),IF(AND(FB_ANG_EA_JA_NEIN="ja",ISNUMBER(I9),ISNUMBER(ABS(I9)/ABS(INDIRECT("C"&amp;ROW())))),IF(ROUND(ABS(I9)/ABS(INDIRECT("C"&amp;ROW())),2)&gt;=1,"&gt;100",ROUND(ABS(I9)/ABS(INDIRECT("C"&amp;ROW()))*100,0)),IF(AND(ISNUMBER(INDIRECT("C"&amp;ROW())),INDIRECT("C"&amp;ROW())=0),"&gt;100","")),"")</f>
        <v/>
      </c>
      <c r="K9" s="286"/>
      <c r="L9" s="466">
        <f t="array" aca="1" ref="L9" ca="1">SUM(IF(ISTEXT(A10:A105),L10:L105,0))</f>
        <v>0</v>
      </c>
      <c r="M9" s="466">
        <f t="array" aca="1" ref="M9" ca="1">SUM(IF(ISTEXT(A10:A105),M10:M105,0))</f>
        <v>0</v>
      </c>
      <c r="N9" s="287"/>
      <c r="O9" s="460"/>
    </row>
    <row r="10" spans="1:16" x14ac:dyDescent="0.25">
      <c r="B10" s="467"/>
      <c r="C10" s="468"/>
      <c r="D10" s="468"/>
      <c r="E10" s="469"/>
      <c r="F10" s="470" t="str">
        <f>SUM_Abrechnung_aktuell</f>
        <v/>
      </c>
      <c r="G10" s="471" t="str">
        <f>SUM_Abrechnung_gesamt</f>
        <v/>
      </c>
      <c r="H10" s="471" t="str">
        <f t="shared" ref="H10:H69" si="0">SUM_Abrechnung_Kosten_anerkennbar</f>
        <v/>
      </c>
      <c r="I10" s="154" t="str">
        <f t="shared" ref="I10:I69" ca="1" si="1">IF(AND(FB_ANG_EA_JA_NEIN="ja",ISNUMBER($H10)),INDIRECT("H"&amp;ROW(I10))-INDIRECT("c"&amp;ROW(I10)),"")</f>
        <v/>
      </c>
      <c r="J10" s="286" t="str">
        <f t="shared" ref="J10" ca="1" si="2">IF(AND(FB_ANG_EA_JA_NEIN="ja",ISNUMBER(I10),ISNUMBER(ABS(I10)/ABS(INDIRECT("C"&amp;ROW())))),IF(ROUND(ABS(I10)/ABS(INDIRECT("C"&amp;ROW())),2)&gt;=1,"&gt;100",ROUND(ABS(I10)/ABS(INDIRECT("C"&amp;ROW()))*100,0)),IF(AND(ISNUMBER(INDIRECT("C"&amp;ROW())),INDIRECT("C"&amp;ROW())=0),"&gt;100",""))</f>
        <v/>
      </c>
      <c r="K10" s="286" t="s">
        <v>156</v>
      </c>
      <c r="L10" s="472" t="str">
        <f>SUM_Korrekturen</f>
        <v/>
      </c>
      <c r="M10" s="472" t="str">
        <f ca="1">IF(ISNUMBER($F10),INDIRECT("f"&amp;ROW(I10))-INDIRECT("L"&amp;ROW(I10)),"")</f>
        <v/>
      </c>
      <c r="N10" s="287"/>
      <c r="O10" s="460"/>
    </row>
    <row r="11" spans="1:16" x14ac:dyDescent="0.25">
      <c r="A11" s="473" t="s">
        <v>15</v>
      </c>
      <c r="B11" s="467" t="s">
        <v>794</v>
      </c>
      <c r="C11" s="468">
        <v>0</v>
      </c>
      <c r="D11" s="468"/>
      <c r="E11" s="469"/>
      <c r="F11" s="470">
        <f ca="1">SUM_Abrechnung_aktuell</f>
        <v>0</v>
      </c>
      <c r="G11" s="471">
        <f ca="1">SUM_Abrechnung_gesamt</f>
        <v>0</v>
      </c>
      <c r="H11" s="471">
        <f t="shared" ca="1" si="0"/>
        <v>0</v>
      </c>
      <c r="I11" s="154" t="str">
        <f t="shared" ca="1" si="1"/>
        <v/>
      </c>
      <c r="J11" s="286" t="str">
        <f t="shared" ref="J11" ca="1" si="3">IF(AND(FB_ANG_EA_JA_NEIN="ja",ISNUMBER(I11),ISNUMBER(ABS(I11)/ABS(INDIRECT("C"&amp;ROW())))),IF(ROUND(ABS(I11)/ABS(INDIRECT("C"&amp;ROW())),2)&gt;=1,"&gt;100",ROUND(ABS(I11)/ABS(INDIRECT("C"&amp;ROW()))*100,0)),IF(AND(ISNUMBER(INDIRECT("C"&amp;ROW())),INDIRECT("C"&amp;ROW())=0),"&gt;100",""))</f>
        <v>&gt;100</v>
      </c>
      <c r="K11" s="286"/>
      <c r="L11" s="472">
        <f ca="1">SUM_Korrekturen</f>
        <v>0</v>
      </c>
      <c r="M11" s="472">
        <f ca="1">IF(ISNUMBER($F11),INDIRECT("f"&amp;ROW(I11))-INDIRECT("L"&amp;ROW(I11)),"")</f>
        <v>0</v>
      </c>
      <c r="N11" s="287"/>
      <c r="O11" s="460"/>
    </row>
    <row r="12" spans="1:16" x14ac:dyDescent="0.25">
      <c r="A12" s="473" t="s">
        <v>374</v>
      </c>
      <c r="B12" s="467" t="s">
        <v>739</v>
      </c>
      <c r="C12" s="468">
        <v>0</v>
      </c>
      <c r="D12" s="468"/>
      <c r="E12" s="469"/>
      <c r="F12" s="470">
        <f ca="1">SUM_Abrechnung_aktuell</f>
        <v>0</v>
      </c>
      <c r="G12" s="471">
        <f ca="1">SUM_Abrechnung_gesamt</f>
        <v>0</v>
      </c>
      <c r="H12" s="471">
        <f t="shared" ca="1" si="0"/>
        <v>0</v>
      </c>
      <c r="I12" s="154" t="str">
        <f t="shared" ca="1" si="1"/>
        <v/>
      </c>
      <c r="J12" s="286" t="str">
        <f t="shared" ref="J12:J71" ca="1" si="4">IF(AND(FB_ANG_EA_JA_NEIN="ja",ISNUMBER(I12),ISNUMBER(ABS(I12)/ABS(INDIRECT("C"&amp;ROW())))),IF(ROUND(ABS(I12)/ABS(INDIRECT("C"&amp;ROW())),2)&gt;=1,"&gt;100",ROUND(ABS(I12)/ABS(INDIRECT("C"&amp;ROW()))*100,0)),IF(AND(ISNUMBER(INDIRECT("C"&amp;ROW())),INDIRECT("C"&amp;ROW())=0),"&gt;100",""))</f>
        <v>&gt;100</v>
      </c>
      <c r="K12" s="286"/>
      <c r="L12" s="472">
        <f ca="1">SUM_Korrekturen</f>
        <v>0</v>
      </c>
      <c r="M12" s="472">
        <f t="shared" ref="M12:M71" ca="1" si="5">IF(ISNUMBER($F12),INDIRECT("f"&amp;ROW(I12))-INDIRECT("L"&amp;ROW(I12)),"")</f>
        <v>0</v>
      </c>
      <c r="N12" s="287"/>
      <c r="O12" s="460"/>
    </row>
    <row r="13" spans="1:16" x14ac:dyDescent="0.25">
      <c r="A13" s="31" t="s">
        <v>740</v>
      </c>
      <c r="B13" s="467" t="s">
        <v>741</v>
      </c>
      <c r="C13" s="468">
        <v>0</v>
      </c>
      <c r="D13" s="468"/>
      <c r="E13" s="469"/>
      <c r="F13" s="470">
        <f ca="1">SUM_Abrechnung_aktuell</f>
        <v>0</v>
      </c>
      <c r="G13" s="471">
        <f ca="1">SUM_Abrechnung_gesamt</f>
        <v>0</v>
      </c>
      <c r="H13" s="471">
        <f t="shared" ca="1" si="0"/>
        <v>0</v>
      </c>
      <c r="I13" s="154" t="str">
        <f t="shared" ca="1" si="1"/>
        <v/>
      </c>
      <c r="J13" s="286" t="str">
        <f t="shared" ca="1" si="4"/>
        <v>&gt;100</v>
      </c>
      <c r="K13" s="286"/>
      <c r="L13" s="472">
        <f ca="1">SUM_Korrekturen</f>
        <v>0</v>
      </c>
      <c r="M13" s="472">
        <f t="shared" ca="1" si="5"/>
        <v>0</v>
      </c>
      <c r="N13" s="287"/>
      <c r="O13" s="460"/>
    </row>
    <row r="14" spans="1:16" x14ac:dyDescent="0.25">
      <c r="A14" s="31" t="s">
        <v>744</v>
      </c>
      <c r="B14" s="467" t="s">
        <v>764</v>
      </c>
      <c r="C14" s="468">
        <v>0</v>
      </c>
      <c r="D14" s="468"/>
      <c r="E14" s="469"/>
      <c r="F14" s="470">
        <f ca="1">SUM_Abrechnung_aktuell</f>
        <v>0</v>
      </c>
      <c r="G14" s="471">
        <f ca="1">SUM_Abrechnung_gesamt</f>
        <v>0</v>
      </c>
      <c r="H14" s="471">
        <f t="shared" ca="1" si="0"/>
        <v>0</v>
      </c>
      <c r="I14" s="154" t="str">
        <f t="shared" ca="1" si="1"/>
        <v/>
      </c>
      <c r="J14" s="286" t="str">
        <f t="shared" ca="1" si="4"/>
        <v>&gt;100</v>
      </c>
      <c r="K14" s="286"/>
      <c r="L14" s="472">
        <f ca="1">SUM_Korrekturen</f>
        <v>0</v>
      </c>
      <c r="M14" s="472">
        <f t="shared" ca="1" si="5"/>
        <v>0</v>
      </c>
      <c r="N14" s="287"/>
      <c r="O14" s="460"/>
    </row>
    <row r="15" spans="1:16" x14ac:dyDescent="0.25">
      <c r="A15" s="31" t="s">
        <v>742</v>
      </c>
      <c r="B15" s="467" t="s">
        <v>743</v>
      </c>
      <c r="C15" s="468">
        <v>0</v>
      </c>
      <c r="D15" s="468"/>
      <c r="E15" s="469"/>
      <c r="F15" s="470">
        <f ca="1">SUM_Abrechnung_aktuell</f>
        <v>0</v>
      </c>
      <c r="G15" s="471">
        <f ca="1">SUM_Abrechnung_gesamt</f>
        <v>0</v>
      </c>
      <c r="H15" s="471">
        <f t="shared" ca="1" si="0"/>
        <v>0</v>
      </c>
      <c r="I15" s="154" t="str">
        <f t="shared" ca="1" si="1"/>
        <v/>
      </c>
      <c r="J15" s="286" t="str">
        <f t="shared" ca="1" si="4"/>
        <v>&gt;100</v>
      </c>
      <c r="K15" s="286"/>
      <c r="L15" s="472">
        <f ca="1">SUM_Korrekturen</f>
        <v>0</v>
      </c>
      <c r="M15" s="472">
        <f t="shared" ca="1" si="5"/>
        <v>0</v>
      </c>
      <c r="N15" s="287"/>
      <c r="O15" s="460"/>
    </row>
    <row r="16" spans="1:16" x14ac:dyDescent="0.25">
      <c r="A16" s="31" t="s">
        <v>782</v>
      </c>
      <c r="B16" s="467" t="s">
        <v>783</v>
      </c>
      <c r="C16" s="468">
        <v>0</v>
      </c>
      <c r="D16" s="468"/>
      <c r="E16" s="469"/>
      <c r="F16" s="470">
        <f ca="1">SUM_Abrechnung_aktuell</f>
        <v>0</v>
      </c>
      <c r="G16" s="471">
        <f ca="1">SUM_Abrechnung_gesamt</f>
        <v>0</v>
      </c>
      <c r="H16" s="471">
        <f t="shared" ca="1" si="0"/>
        <v>0</v>
      </c>
      <c r="I16" s="154" t="str">
        <f t="shared" ca="1" si="1"/>
        <v/>
      </c>
      <c r="J16" s="286" t="str">
        <f t="shared" ca="1" si="4"/>
        <v>&gt;100</v>
      </c>
      <c r="K16" s="286"/>
      <c r="L16" s="472">
        <f ca="1">SUM_Korrekturen</f>
        <v>0</v>
      </c>
      <c r="M16" s="472">
        <f t="shared" ca="1" si="5"/>
        <v>0</v>
      </c>
      <c r="N16" s="287"/>
      <c r="O16" s="460"/>
    </row>
    <row r="17" spans="1:14" x14ac:dyDescent="0.25">
      <c r="A17" s="31" t="s">
        <v>802</v>
      </c>
      <c r="B17" s="467" t="s">
        <v>803</v>
      </c>
      <c r="C17" s="468">
        <v>0</v>
      </c>
      <c r="D17" s="468"/>
      <c r="E17" s="469"/>
      <c r="F17" s="470">
        <f ca="1">SUM_Abrechnung_aktuell</f>
        <v>0</v>
      </c>
      <c r="G17" s="471">
        <f ca="1">SUM_Abrechnung_gesamt</f>
        <v>0</v>
      </c>
      <c r="H17" s="471">
        <f t="shared" ca="1" si="0"/>
        <v>0</v>
      </c>
      <c r="I17" s="154" t="str">
        <f t="shared" ca="1" si="1"/>
        <v/>
      </c>
      <c r="J17" s="286" t="str">
        <f t="shared" ca="1" si="4"/>
        <v>&gt;100</v>
      </c>
      <c r="K17" s="286"/>
      <c r="L17" s="472">
        <f ca="1">SUM_Korrekturen</f>
        <v>0</v>
      </c>
      <c r="M17" s="472">
        <f t="shared" ca="1" si="5"/>
        <v>0</v>
      </c>
      <c r="N17" s="287"/>
    </row>
    <row r="18" spans="1:14" x14ac:dyDescent="0.25">
      <c r="B18" s="467"/>
      <c r="C18" s="468">
        <v>0</v>
      </c>
      <c r="D18" s="468"/>
      <c r="E18" s="469"/>
      <c r="F18" s="470" t="str">
        <f>SUM_Abrechnung_aktuell</f>
        <v/>
      </c>
      <c r="G18" s="471" t="str">
        <f>SUM_Abrechnung_gesamt</f>
        <v/>
      </c>
      <c r="H18" s="471" t="str">
        <f t="shared" si="0"/>
        <v/>
      </c>
      <c r="I18" s="154" t="str">
        <f t="shared" ca="1" si="1"/>
        <v/>
      </c>
      <c r="J18" s="286" t="str">
        <f t="shared" ca="1" si="4"/>
        <v>&gt;100</v>
      </c>
      <c r="K18" s="286"/>
      <c r="L18" s="151" t="str">
        <f>SUM_Korrekturen</f>
        <v/>
      </c>
      <c r="M18" s="151" t="str">
        <f t="shared" ca="1" si="5"/>
        <v/>
      </c>
      <c r="N18" s="287"/>
    </row>
    <row r="19" spans="1:14" x14ac:dyDescent="0.25">
      <c r="B19" s="467"/>
      <c r="C19" s="468"/>
      <c r="D19" s="468"/>
      <c r="E19" s="469"/>
      <c r="F19" s="470" t="str">
        <f>SUM_Abrechnung_aktuell</f>
        <v/>
      </c>
      <c r="G19" s="471" t="str">
        <f>SUM_Abrechnung_gesamt</f>
        <v/>
      </c>
      <c r="H19" s="471" t="str">
        <f t="shared" si="0"/>
        <v/>
      </c>
      <c r="I19" s="154" t="str">
        <f t="shared" ca="1" si="1"/>
        <v/>
      </c>
      <c r="J19" s="286" t="str">
        <f t="shared" ca="1" si="4"/>
        <v/>
      </c>
      <c r="K19" s="286"/>
      <c r="L19" s="151" t="str">
        <f>SUM_Korrekturen</f>
        <v/>
      </c>
      <c r="M19" s="151" t="str">
        <f t="shared" ca="1" si="5"/>
        <v/>
      </c>
      <c r="N19" s="287"/>
    </row>
    <row r="20" spans="1:14" x14ac:dyDescent="0.25">
      <c r="B20" s="467"/>
      <c r="C20" s="468"/>
      <c r="D20" s="468"/>
      <c r="E20" s="469"/>
      <c r="F20" s="470" t="str">
        <f>SUM_Abrechnung_aktuell</f>
        <v/>
      </c>
      <c r="G20" s="471" t="str">
        <f>SUM_Abrechnung_gesamt</f>
        <v/>
      </c>
      <c r="H20" s="471" t="str">
        <f t="shared" si="0"/>
        <v/>
      </c>
      <c r="I20" s="154" t="str">
        <f t="shared" ca="1" si="1"/>
        <v/>
      </c>
      <c r="J20" s="286" t="str">
        <f t="shared" ca="1" si="4"/>
        <v/>
      </c>
      <c r="K20" s="286"/>
      <c r="L20" s="151" t="str">
        <f>SUM_Korrekturen</f>
        <v/>
      </c>
      <c r="M20" s="151" t="str">
        <f t="shared" ca="1" si="5"/>
        <v/>
      </c>
      <c r="N20" s="287"/>
    </row>
    <row r="21" spans="1:14" x14ac:dyDescent="0.25">
      <c r="B21" s="467"/>
      <c r="C21" s="468"/>
      <c r="D21" s="468"/>
      <c r="E21" s="469"/>
      <c r="F21" s="470" t="str">
        <f>SUM_Abrechnung_aktuell</f>
        <v/>
      </c>
      <c r="G21" s="471" t="str">
        <f>SUM_Abrechnung_gesamt</f>
        <v/>
      </c>
      <c r="H21" s="471" t="str">
        <f t="shared" si="0"/>
        <v/>
      </c>
      <c r="I21" s="154" t="str">
        <f t="shared" ca="1" si="1"/>
        <v/>
      </c>
      <c r="J21" s="286" t="str">
        <f t="shared" ca="1" si="4"/>
        <v/>
      </c>
      <c r="K21" s="286"/>
      <c r="L21" s="151" t="str">
        <f>SUM_Korrekturen</f>
        <v/>
      </c>
      <c r="M21" s="151" t="str">
        <f t="shared" ca="1" si="5"/>
        <v/>
      </c>
      <c r="N21" s="287"/>
    </row>
    <row r="22" spans="1:14" x14ac:dyDescent="0.25">
      <c r="B22" s="467"/>
      <c r="C22" s="468"/>
      <c r="D22" s="468"/>
      <c r="E22" s="469"/>
      <c r="F22" s="470" t="str">
        <f>SUM_Abrechnung_aktuell</f>
        <v/>
      </c>
      <c r="G22" s="471" t="str">
        <f>SUM_Abrechnung_gesamt</f>
        <v/>
      </c>
      <c r="H22" s="471" t="str">
        <f t="shared" si="0"/>
        <v/>
      </c>
      <c r="I22" s="154" t="str">
        <f t="shared" ca="1" si="1"/>
        <v/>
      </c>
      <c r="J22" s="286" t="str">
        <f t="shared" ca="1" si="4"/>
        <v/>
      </c>
      <c r="K22" s="286"/>
      <c r="L22" s="151" t="str">
        <f>SUM_Korrekturen</f>
        <v/>
      </c>
      <c r="M22" s="151" t="str">
        <f t="shared" ca="1" si="5"/>
        <v/>
      </c>
      <c r="N22" s="287"/>
    </row>
    <row r="23" spans="1:14" x14ac:dyDescent="0.25">
      <c r="B23" s="467"/>
      <c r="C23" s="468"/>
      <c r="D23" s="468"/>
      <c r="E23" s="469"/>
      <c r="F23" s="470" t="str">
        <f>SUM_Abrechnung_aktuell</f>
        <v/>
      </c>
      <c r="G23" s="471" t="str">
        <f>SUM_Abrechnung_gesamt</f>
        <v/>
      </c>
      <c r="H23" s="471" t="str">
        <f t="shared" si="0"/>
        <v/>
      </c>
      <c r="I23" s="154" t="str">
        <f t="shared" ca="1" si="1"/>
        <v/>
      </c>
      <c r="J23" s="286" t="str">
        <f t="shared" ca="1" si="4"/>
        <v/>
      </c>
      <c r="K23" s="286"/>
      <c r="L23" s="151" t="str">
        <f>SUM_Korrekturen</f>
        <v/>
      </c>
      <c r="M23" s="151" t="str">
        <f t="shared" ca="1" si="5"/>
        <v/>
      </c>
      <c r="N23" s="287"/>
    </row>
    <row r="24" spans="1:14" x14ac:dyDescent="0.25">
      <c r="B24" s="467"/>
      <c r="C24" s="468"/>
      <c r="D24" s="468"/>
      <c r="E24" s="469"/>
      <c r="F24" s="470" t="str">
        <f>SUM_Abrechnung_aktuell</f>
        <v/>
      </c>
      <c r="G24" s="471" t="str">
        <f>SUM_Abrechnung_gesamt</f>
        <v/>
      </c>
      <c r="H24" s="471" t="str">
        <f t="shared" si="0"/>
        <v/>
      </c>
      <c r="I24" s="154" t="str">
        <f t="shared" ca="1" si="1"/>
        <v/>
      </c>
      <c r="J24" s="286" t="str">
        <f t="shared" ca="1" si="4"/>
        <v/>
      </c>
      <c r="K24" s="286"/>
      <c r="L24" s="151" t="str">
        <f>SUM_Korrekturen</f>
        <v/>
      </c>
      <c r="M24" s="151" t="str">
        <f t="shared" ca="1" si="5"/>
        <v/>
      </c>
      <c r="N24" s="287"/>
    </row>
    <row r="25" spans="1:14" x14ac:dyDescent="0.25">
      <c r="B25" s="467"/>
      <c r="C25" s="468"/>
      <c r="D25" s="468"/>
      <c r="E25" s="469"/>
      <c r="F25" s="470" t="str">
        <f>SUM_Abrechnung_aktuell</f>
        <v/>
      </c>
      <c r="G25" s="471" t="str">
        <f>SUM_Abrechnung_gesamt</f>
        <v/>
      </c>
      <c r="H25" s="471" t="str">
        <f t="shared" si="0"/>
        <v/>
      </c>
      <c r="I25" s="154" t="str">
        <f t="shared" ca="1" si="1"/>
        <v/>
      </c>
      <c r="J25" s="286" t="str">
        <f t="shared" ca="1" si="4"/>
        <v/>
      </c>
      <c r="K25" s="286"/>
      <c r="L25" s="151" t="str">
        <f>SUM_Korrekturen</f>
        <v/>
      </c>
      <c r="M25" s="151" t="str">
        <f t="shared" ca="1" si="5"/>
        <v/>
      </c>
      <c r="N25" s="287"/>
    </row>
    <row r="26" spans="1:14" x14ac:dyDescent="0.25">
      <c r="B26" s="467"/>
      <c r="C26" s="468"/>
      <c r="D26" s="468"/>
      <c r="E26" s="469"/>
      <c r="F26" s="470" t="str">
        <f>SUM_Abrechnung_aktuell</f>
        <v/>
      </c>
      <c r="G26" s="471" t="str">
        <f>SUM_Abrechnung_gesamt</f>
        <v/>
      </c>
      <c r="H26" s="471" t="str">
        <f t="shared" si="0"/>
        <v/>
      </c>
      <c r="I26" s="154" t="str">
        <f t="shared" ca="1" si="1"/>
        <v/>
      </c>
      <c r="J26" s="286" t="str">
        <f t="shared" ca="1" si="4"/>
        <v/>
      </c>
      <c r="K26" s="286"/>
      <c r="L26" s="151" t="str">
        <f>SUM_Korrekturen</f>
        <v/>
      </c>
      <c r="M26" s="151" t="str">
        <f t="shared" ca="1" si="5"/>
        <v/>
      </c>
      <c r="N26" s="287"/>
    </row>
    <row r="27" spans="1:14" x14ac:dyDescent="0.25">
      <c r="B27" s="467"/>
      <c r="C27" s="468"/>
      <c r="D27" s="468"/>
      <c r="E27" s="469"/>
      <c r="F27" s="470" t="str">
        <f>SUM_Abrechnung_aktuell</f>
        <v/>
      </c>
      <c r="G27" s="471" t="str">
        <f>SUM_Abrechnung_gesamt</f>
        <v/>
      </c>
      <c r="H27" s="471" t="str">
        <f t="shared" si="0"/>
        <v/>
      </c>
      <c r="I27" s="154" t="str">
        <f t="shared" ca="1" si="1"/>
        <v/>
      </c>
      <c r="J27" s="286" t="str">
        <f t="shared" ca="1" si="4"/>
        <v/>
      </c>
      <c r="K27" s="286"/>
      <c r="L27" s="151" t="str">
        <f>SUM_Korrekturen</f>
        <v/>
      </c>
      <c r="M27" s="151" t="str">
        <f t="shared" ca="1" si="5"/>
        <v/>
      </c>
      <c r="N27" s="287"/>
    </row>
    <row r="28" spans="1:14" x14ac:dyDescent="0.25">
      <c r="B28" s="467"/>
      <c r="C28" s="468"/>
      <c r="D28" s="468"/>
      <c r="E28" s="469"/>
      <c r="F28" s="470" t="str">
        <f>SUM_Abrechnung_aktuell</f>
        <v/>
      </c>
      <c r="G28" s="471" t="str">
        <f>SUM_Abrechnung_gesamt</f>
        <v/>
      </c>
      <c r="H28" s="471" t="str">
        <f t="shared" si="0"/>
        <v/>
      </c>
      <c r="I28" s="154" t="str">
        <f t="shared" ca="1" si="1"/>
        <v/>
      </c>
      <c r="J28" s="286" t="str">
        <f t="shared" ca="1" si="4"/>
        <v/>
      </c>
      <c r="K28" s="286"/>
      <c r="L28" s="151" t="str">
        <f>SUM_Korrekturen</f>
        <v/>
      </c>
      <c r="M28" s="151" t="str">
        <f t="shared" ca="1" si="5"/>
        <v/>
      </c>
      <c r="N28" s="287"/>
    </row>
    <row r="29" spans="1:14" x14ac:dyDescent="0.25">
      <c r="B29" s="467"/>
      <c r="C29" s="468"/>
      <c r="D29" s="468"/>
      <c r="E29" s="469"/>
      <c r="F29" s="470" t="str">
        <f>SUM_Abrechnung_aktuell</f>
        <v/>
      </c>
      <c r="G29" s="471" t="str">
        <f>SUM_Abrechnung_gesamt</f>
        <v/>
      </c>
      <c r="H29" s="471" t="str">
        <f t="shared" si="0"/>
        <v/>
      </c>
      <c r="I29" s="154" t="str">
        <f t="shared" ca="1" si="1"/>
        <v/>
      </c>
      <c r="J29" s="286" t="str">
        <f t="shared" ca="1" si="4"/>
        <v/>
      </c>
      <c r="K29" s="286"/>
      <c r="L29" s="151" t="str">
        <f>SUM_Korrekturen</f>
        <v/>
      </c>
      <c r="M29" s="151" t="str">
        <f t="shared" ca="1" si="5"/>
        <v/>
      </c>
      <c r="N29" s="287"/>
    </row>
    <row r="30" spans="1:14" x14ac:dyDescent="0.25">
      <c r="B30" s="467"/>
      <c r="C30" s="468"/>
      <c r="D30" s="468"/>
      <c r="E30" s="469"/>
      <c r="F30" s="470" t="str">
        <f>SUM_Abrechnung_aktuell</f>
        <v/>
      </c>
      <c r="G30" s="471" t="str">
        <f>SUM_Abrechnung_gesamt</f>
        <v/>
      </c>
      <c r="H30" s="471" t="str">
        <f t="shared" si="0"/>
        <v/>
      </c>
      <c r="I30" s="154" t="str">
        <f t="shared" ca="1" si="1"/>
        <v/>
      </c>
      <c r="J30" s="286" t="str">
        <f t="shared" ca="1" si="4"/>
        <v/>
      </c>
      <c r="K30" s="286"/>
      <c r="L30" s="151" t="str">
        <f>SUM_Korrekturen</f>
        <v/>
      </c>
      <c r="M30" s="151" t="str">
        <f t="shared" ca="1" si="5"/>
        <v/>
      </c>
      <c r="N30" s="287"/>
    </row>
    <row r="31" spans="1:14" x14ac:dyDescent="0.25">
      <c r="B31" s="467"/>
      <c r="C31" s="468"/>
      <c r="D31" s="468"/>
      <c r="E31" s="469"/>
      <c r="F31" s="470" t="str">
        <f>SUM_Abrechnung_aktuell</f>
        <v/>
      </c>
      <c r="G31" s="471" t="str">
        <f>SUM_Abrechnung_gesamt</f>
        <v/>
      </c>
      <c r="H31" s="471" t="str">
        <f t="shared" si="0"/>
        <v/>
      </c>
      <c r="I31" s="154" t="str">
        <f t="shared" ca="1" si="1"/>
        <v/>
      </c>
      <c r="J31" s="286" t="str">
        <f t="shared" ca="1" si="4"/>
        <v/>
      </c>
      <c r="K31" s="286"/>
      <c r="L31" s="151" t="str">
        <f>SUM_Korrekturen</f>
        <v/>
      </c>
      <c r="M31" s="151" t="str">
        <f t="shared" ca="1" si="5"/>
        <v/>
      </c>
      <c r="N31" s="287"/>
    </row>
    <row r="32" spans="1:14" x14ac:dyDescent="0.25">
      <c r="B32" s="467"/>
      <c r="C32" s="468"/>
      <c r="D32" s="468"/>
      <c r="E32" s="469"/>
      <c r="F32" s="470" t="str">
        <f>SUM_Abrechnung_aktuell</f>
        <v/>
      </c>
      <c r="G32" s="471" t="str">
        <f>SUM_Abrechnung_gesamt</f>
        <v/>
      </c>
      <c r="H32" s="471" t="str">
        <f t="shared" si="0"/>
        <v/>
      </c>
      <c r="I32" s="154" t="str">
        <f t="shared" ca="1" si="1"/>
        <v/>
      </c>
      <c r="J32" s="286" t="str">
        <f t="shared" ca="1" si="4"/>
        <v/>
      </c>
      <c r="K32" s="286"/>
      <c r="L32" s="151" t="str">
        <f>SUM_Korrekturen</f>
        <v/>
      </c>
      <c r="M32" s="151" t="str">
        <f t="shared" ca="1" si="5"/>
        <v/>
      </c>
      <c r="N32" s="287"/>
    </row>
    <row r="33" spans="2:14" x14ac:dyDescent="0.25">
      <c r="B33" s="467"/>
      <c r="C33" s="468"/>
      <c r="D33" s="468"/>
      <c r="E33" s="469"/>
      <c r="F33" s="470" t="str">
        <f>SUM_Abrechnung_aktuell</f>
        <v/>
      </c>
      <c r="G33" s="471" t="str">
        <f>SUM_Abrechnung_gesamt</f>
        <v/>
      </c>
      <c r="H33" s="471" t="str">
        <f t="shared" si="0"/>
        <v/>
      </c>
      <c r="I33" s="154" t="str">
        <f t="shared" ca="1" si="1"/>
        <v/>
      </c>
      <c r="J33" s="286" t="str">
        <f t="shared" ca="1" si="4"/>
        <v/>
      </c>
      <c r="K33" s="286"/>
      <c r="L33" s="151" t="str">
        <f>SUM_Korrekturen</f>
        <v/>
      </c>
      <c r="M33" s="151" t="str">
        <f t="shared" ca="1" si="5"/>
        <v/>
      </c>
      <c r="N33" s="287"/>
    </row>
    <row r="34" spans="2:14" x14ac:dyDescent="0.25">
      <c r="B34" s="467"/>
      <c r="C34" s="468"/>
      <c r="D34" s="468"/>
      <c r="E34" s="469"/>
      <c r="F34" s="470" t="str">
        <f>SUM_Abrechnung_aktuell</f>
        <v/>
      </c>
      <c r="G34" s="471" t="str">
        <f>SUM_Abrechnung_gesamt</f>
        <v/>
      </c>
      <c r="H34" s="471" t="str">
        <f t="shared" si="0"/>
        <v/>
      </c>
      <c r="I34" s="154" t="str">
        <f t="shared" ca="1" si="1"/>
        <v/>
      </c>
      <c r="J34" s="286" t="str">
        <f t="shared" ca="1" si="4"/>
        <v/>
      </c>
      <c r="K34" s="286"/>
      <c r="L34" s="151" t="str">
        <f>SUM_Korrekturen</f>
        <v/>
      </c>
      <c r="M34" s="151" t="str">
        <f t="shared" ca="1" si="5"/>
        <v/>
      </c>
      <c r="N34" s="287"/>
    </row>
    <row r="35" spans="2:14" x14ac:dyDescent="0.25">
      <c r="B35" s="467"/>
      <c r="C35" s="468"/>
      <c r="D35" s="468"/>
      <c r="E35" s="469"/>
      <c r="F35" s="470" t="str">
        <f>SUM_Abrechnung_aktuell</f>
        <v/>
      </c>
      <c r="G35" s="471" t="str">
        <f t="shared" ref="G35:G69" si="6">SUM_Abrechnung_gesamt</f>
        <v/>
      </c>
      <c r="H35" s="471" t="str">
        <f t="shared" si="0"/>
        <v/>
      </c>
      <c r="I35" s="154" t="str">
        <f t="shared" ca="1" si="1"/>
        <v/>
      </c>
      <c r="J35" s="286" t="str">
        <f t="shared" ca="1" si="4"/>
        <v/>
      </c>
      <c r="K35" s="286"/>
      <c r="L35" s="151" t="str">
        <f>SUM_Korrekturen</f>
        <v/>
      </c>
      <c r="M35" s="151" t="str">
        <f t="shared" ca="1" si="5"/>
        <v/>
      </c>
      <c r="N35" s="287"/>
    </row>
    <row r="36" spans="2:14" x14ac:dyDescent="0.25">
      <c r="B36" s="467"/>
      <c r="C36" s="468"/>
      <c r="D36" s="468"/>
      <c r="E36" s="469"/>
      <c r="F36" s="470" t="str">
        <f>SUM_Abrechnung_aktuell</f>
        <v/>
      </c>
      <c r="G36" s="471" t="str">
        <f t="shared" si="6"/>
        <v/>
      </c>
      <c r="H36" s="471" t="str">
        <f t="shared" si="0"/>
        <v/>
      </c>
      <c r="I36" s="154" t="str">
        <f t="shared" ca="1" si="1"/>
        <v/>
      </c>
      <c r="J36" s="286" t="str">
        <f t="shared" ca="1" si="4"/>
        <v/>
      </c>
      <c r="K36" s="286"/>
      <c r="L36" s="151" t="str">
        <f>SUM_Korrekturen</f>
        <v/>
      </c>
      <c r="M36" s="151" t="str">
        <f t="shared" ca="1" si="5"/>
        <v/>
      </c>
      <c r="N36" s="287"/>
    </row>
    <row r="37" spans="2:14" x14ac:dyDescent="0.25">
      <c r="B37" s="467"/>
      <c r="C37" s="468"/>
      <c r="D37" s="468"/>
      <c r="E37" s="469"/>
      <c r="F37" s="470" t="str">
        <f>SUM_Abrechnung_aktuell</f>
        <v/>
      </c>
      <c r="G37" s="471" t="str">
        <f t="shared" si="6"/>
        <v/>
      </c>
      <c r="H37" s="471" t="str">
        <f t="shared" si="0"/>
        <v/>
      </c>
      <c r="I37" s="154" t="str">
        <f t="shared" ca="1" si="1"/>
        <v/>
      </c>
      <c r="J37" s="286" t="str">
        <f t="shared" ca="1" si="4"/>
        <v/>
      </c>
      <c r="K37" s="286"/>
      <c r="L37" s="151" t="str">
        <f>SUM_Korrekturen</f>
        <v/>
      </c>
      <c r="M37" s="151" t="str">
        <f t="shared" ca="1" si="5"/>
        <v/>
      </c>
      <c r="N37" s="287"/>
    </row>
    <row r="38" spans="2:14" x14ac:dyDescent="0.25">
      <c r="B38" s="467"/>
      <c r="C38" s="468"/>
      <c r="D38" s="468"/>
      <c r="E38" s="469"/>
      <c r="F38" s="470" t="str">
        <f>SUM_Abrechnung_aktuell</f>
        <v/>
      </c>
      <c r="G38" s="471" t="str">
        <f t="shared" si="6"/>
        <v/>
      </c>
      <c r="H38" s="471" t="str">
        <f t="shared" si="0"/>
        <v/>
      </c>
      <c r="I38" s="154" t="str">
        <f t="shared" ca="1" si="1"/>
        <v/>
      </c>
      <c r="J38" s="286" t="str">
        <f t="shared" ca="1" si="4"/>
        <v/>
      </c>
      <c r="K38" s="286"/>
      <c r="L38" s="151" t="str">
        <f>SUM_Korrekturen</f>
        <v/>
      </c>
      <c r="M38" s="151" t="str">
        <f t="shared" ca="1" si="5"/>
        <v/>
      </c>
      <c r="N38" s="287"/>
    </row>
    <row r="39" spans="2:14" x14ac:dyDescent="0.25">
      <c r="B39" s="467"/>
      <c r="C39" s="468"/>
      <c r="D39" s="468"/>
      <c r="E39" s="469"/>
      <c r="F39" s="470" t="str">
        <f>SUM_Abrechnung_aktuell</f>
        <v/>
      </c>
      <c r="G39" s="471" t="str">
        <f t="shared" si="6"/>
        <v/>
      </c>
      <c r="H39" s="471" t="str">
        <f t="shared" si="0"/>
        <v/>
      </c>
      <c r="I39" s="154" t="str">
        <f t="shared" ca="1" si="1"/>
        <v/>
      </c>
      <c r="J39" s="286" t="str">
        <f t="shared" ca="1" si="4"/>
        <v/>
      </c>
      <c r="K39" s="286"/>
      <c r="L39" s="151" t="str">
        <f>SUM_Korrekturen</f>
        <v/>
      </c>
      <c r="M39" s="151" t="str">
        <f t="shared" ca="1" si="5"/>
        <v/>
      </c>
      <c r="N39" s="287"/>
    </row>
    <row r="40" spans="2:14" x14ac:dyDescent="0.25">
      <c r="B40" s="467"/>
      <c r="C40" s="468"/>
      <c r="D40" s="468"/>
      <c r="E40" s="469"/>
      <c r="F40" s="470" t="str">
        <f>SUM_Abrechnung_aktuell</f>
        <v/>
      </c>
      <c r="G40" s="471" t="str">
        <f t="shared" si="6"/>
        <v/>
      </c>
      <c r="H40" s="471" t="str">
        <f t="shared" si="0"/>
        <v/>
      </c>
      <c r="I40" s="154" t="str">
        <f t="shared" ca="1" si="1"/>
        <v/>
      </c>
      <c r="J40" s="286" t="str">
        <f t="shared" ca="1" si="4"/>
        <v/>
      </c>
      <c r="K40" s="286"/>
      <c r="L40" s="151" t="str">
        <f>SUM_Korrekturen</f>
        <v/>
      </c>
      <c r="M40" s="151" t="str">
        <f t="shared" ca="1" si="5"/>
        <v/>
      </c>
      <c r="N40" s="287"/>
    </row>
    <row r="41" spans="2:14" x14ac:dyDescent="0.25">
      <c r="B41" s="467"/>
      <c r="C41" s="468"/>
      <c r="D41" s="468"/>
      <c r="E41" s="469"/>
      <c r="F41" s="470" t="str">
        <f>SUM_Abrechnung_aktuell</f>
        <v/>
      </c>
      <c r="G41" s="471" t="str">
        <f t="shared" si="6"/>
        <v/>
      </c>
      <c r="H41" s="471" t="str">
        <f t="shared" si="0"/>
        <v/>
      </c>
      <c r="I41" s="154" t="str">
        <f t="shared" ca="1" si="1"/>
        <v/>
      </c>
      <c r="J41" s="286" t="str">
        <f t="shared" ca="1" si="4"/>
        <v/>
      </c>
      <c r="K41" s="286"/>
      <c r="L41" s="151" t="str">
        <f>SUM_Korrekturen</f>
        <v/>
      </c>
      <c r="M41" s="151" t="str">
        <f t="shared" ca="1" si="5"/>
        <v/>
      </c>
      <c r="N41" s="287"/>
    </row>
    <row r="42" spans="2:14" x14ac:dyDescent="0.25">
      <c r="B42" s="467"/>
      <c r="C42" s="468"/>
      <c r="D42" s="468"/>
      <c r="E42" s="469"/>
      <c r="F42" s="470" t="str">
        <f>SUM_Abrechnung_aktuell</f>
        <v/>
      </c>
      <c r="G42" s="471" t="str">
        <f t="shared" si="6"/>
        <v/>
      </c>
      <c r="H42" s="471" t="str">
        <f t="shared" si="0"/>
        <v/>
      </c>
      <c r="I42" s="154" t="str">
        <f t="shared" ca="1" si="1"/>
        <v/>
      </c>
      <c r="J42" s="286" t="str">
        <f t="shared" ca="1" si="4"/>
        <v/>
      </c>
      <c r="K42" s="286"/>
      <c r="L42" s="151" t="str">
        <f>SUM_Korrekturen</f>
        <v/>
      </c>
      <c r="M42" s="151" t="str">
        <f t="shared" ca="1" si="5"/>
        <v/>
      </c>
      <c r="N42" s="287"/>
    </row>
    <row r="43" spans="2:14" x14ac:dyDescent="0.25">
      <c r="B43" s="467"/>
      <c r="C43" s="468"/>
      <c r="D43" s="468"/>
      <c r="E43" s="469"/>
      <c r="F43" s="470" t="str">
        <f>SUM_Abrechnung_aktuell</f>
        <v/>
      </c>
      <c r="G43" s="471" t="str">
        <f t="shared" si="6"/>
        <v/>
      </c>
      <c r="H43" s="471" t="str">
        <f t="shared" si="0"/>
        <v/>
      </c>
      <c r="I43" s="154" t="str">
        <f t="shared" ca="1" si="1"/>
        <v/>
      </c>
      <c r="J43" s="286" t="str">
        <f t="shared" ca="1" si="4"/>
        <v/>
      </c>
      <c r="K43" s="286"/>
      <c r="L43" s="151" t="str">
        <f>SUM_Korrekturen</f>
        <v/>
      </c>
      <c r="M43" s="151" t="str">
        <f t="shared" ca="1" si="5"/>
        <v/>
      </c>
      <c r="N43" s="287"/>
    </row>
    <row r="44" spans="2:14" x14ac:dyDescent="0.25">
      <c r="B44" s="467"/>
      <c r="C44" s="468"/>
      <c r="D44" s="468"/>
      <c r="E44" s="469"/>
      <c r="F44" s="470" t="str">
        <f>SUM_Abrechnung_aktuell</f>
        <v/>
      </c>
      <c r="G44" s="471" t="str">
        <f t="shared" si="6"/>
        <v/>
      </c>
      <c r="H44" s="471" t="str">
        <f t="shared" si="0"/>
        <v/>
      </c>
      <c r="I44" s="154" t="str">
        <f t="shared" ca="1" si="1"/>
        <v/>
      </c>
      <c r="J44" s="286" t="str">
        <f t="shared" ca="1" si="4"/>
        <v/>
      </c>
      <c r="K44" s="286"/>
      <c r="L44" s="151" t="str">
        <f>SUM_Korrekturen</f>
        <v/>
      </c>
      <c r="M44" s="151" t="str">
        <f t="shared" ca="1" si="5"/>
        <v/>
      </c>
      <c r="N44" s="287"/>
    </row>
    <row r="45" spans="2:14" x14ac:dyDescent="0.25">
      <c r="B45" s="467"/>
      <c r="C45" s="468"/>
      <c r="D45" s="468"/>
      <c r="E45" s="469"/>
      <c r="F45" s="470" t="str">
        <f>SUM_Abrechnung_aktuell</f>
        <v/>
      </c>
      <c r="G45" s="471" t="str">
        <f t="shared" si="6"/>
        <v/>
      </c>
      <c r="H45" s="471" t="str">
        <f t="shared" si="0"/>
        <v/>
      </c>
      <c r="I45" s="154" t="str">
        <f t="shared" ca="1" si="1"/>
        <v/>
      </c>
      <c r="J45" s="286" t="str">
        <f t="shared" ca="1" si="4"/>
        <v/>
      </c>
      <c r="K45" s="286"/>
      <c r="L45" s="151" t="str">
        <f>SUM_Korrekturen</f>
        <v/>
      </c>
      <c r="M45" s="151" t="str">
        <f t="shared" ca="1" si="5"/>
        <v/>
      </c>
      <c r="N45" s="287"/>
    </row>
    <row r="46" spans="2:14" x14ac:dyDescent="0.25">
      <c r="B46" s="467"/>
      <c r="C46" s="468"/>
      <c r="D46" s="468"/>
      <c r="E46" s="469"/>
      <c r="F46" s="470" t="str">
        <f>SUM_Abrechnung_aktuell</f>
        <v/>
      </c>
      <c r="G46" s="471" t="str">
        <f t="shared" si="6"/>
        <v/>
      </c>
      <c r="H46" s="471" t="str">
        <f t="shared" si="0"/>
        <v/>
      </c>
      <c r="I46" s="154" t="str">
        <f t="shared" ca="1" si="1"/>
        <v/>
      </c>
      <c r="J46" s="286" t="str">
        <f t="shared" ca="1" si="4"/>
        <v/>
      </c>
      <c r="K46" s="286"/>
      <c r="L46" s="151" t="str">
        <f>SUM_Korrekturen</f>
        <v/>
      </c>
      <c r="M46" s="151" t="str">
        <f t="shared" ca="1" si="5"/>
        <v/>
      </c>
      <c r="N46" s="287"/>
    </row>
    <row r="47" spans="2:14" x14ac:dyDescent="0.25">
      <c r="B47" s="467"/>
      <c r="C47" s="468"/>
      <c r="D47" s="468"/>
      <c r="E47" s="469"/>
      <c r="F47" s="470" t="str">
        <f>SUM_Abrechnung_aktuell</f>
        <v/>
      </c>
      <c r="G47" s="471" t="str">
        <f t="shared" si="6"/>
        <v/>
      </c>
      <c r="H47" s="471" t="str">
        <f t="shared" si="0"/>
        <v/>
      </c>
      <c r="I47" s="154" t="str">
        <f t="shared" ca="1" si="1"/>
        <v/>
      </c>
      <c r="J47" s="286" t="str">
        <f t="shared" ca="1" si="4"/>
        <v/>
      </c>
      <c r="K47" s="286"/>
      <c r="L47" s="151" t="str">
        <f>SUM_Korrekturen</f>
        <v/>
      </c>
      <c r="M47" s="151" t="str">
        <f t="shared" ca="1" si="5"/>
        <v/>
      </c>
      <c r="N47" s="287"/>
    </row>
    <row r="48" spans="2:14" x14ac:dyDescent="0.25">
      <c r="B48" s="467"/>
      <c r="C48" s="468"/>
      <c r="D48" s="468"/>
      <c r="E48" s="469"/>
      <c r="F48" s="470" t="str">
        <f>SUM_Abrechnung_aktuell</f>
        <v/>
      </c>
      <c r="G48" s="471" t="str">
        <f t="shared" si="6"/>
        <v/>
      </c>
      <c r="H48" s="471" t="str">
        <f t="shared" si="0"/>
        <v/>
      </c>
      <c r="I48" s="154" t="str">
        <f t="shared" ca="1" si="1"/>
        <v/>
      </c>
      <c r="J48" s="286" t="str">
        <f t="shared" ca="1" si="4"/>
        <v/>
      </c>
      <c r="K48" s="286"/>
      <c r="L48" s="151" t="str">
        <f>SUM_Korrekturen</f>
        <v/>
      </c>
      <c r="M48" s="151" t="str">
        <f t="shared" ca="1" si="5"/>
        <v/>
      </c>
      <c r="N48" s="287"/>
    </row>
    <row r="49" spans="2:14" x14ac:dyDescent="0.25">
      <c r="B49" s="467"/>
      <c r="C49" s="468"/>
      <c r="D49" s="468"/>
      <c r="E49" s="469"/>
      <c r="F49" s="470" t="str">
        <f>SUM_Abrechnung_aktuell</f>
        <v/>
      </c>
      <c r="G49" s="471" t="str">
        <f t="shared" si="6"/>
        <v/>
      </c>
      <c r="H49" s="471" t="str">
        <f t="shared" si="0"/>
        <v/>
      </c>
      <c r="I49" s="154" t="str">
        <f t="shared" ca="1" si="1"/>
        <v/>
      </c>
      <c r="J49" s="286" t="str">
        <f t="shared" ca="1" si="4"/>
        <v/>
      </c>
      <c r="K49" s="286"/>
      <c r="L49" s="151" t="str">
        <f>SUM_Korrekturen</f>
        <v/>
      </c>
      <c r="M49" s="151" t="str">
        <f t="shared" ca="1" si="5"/>
        <v/>
      </c>
      <c r="N49" s="287"/>
    </row>
    <row r="50" spans="2:14" x14ac:dyDescent="0.25">
      <c r="B50" s="467"/>
      <c r="C50" s="468"/>
      <c r="D50" s="468"/>
      <c r="E50" s="469"/>
      <c r="F50" s="470" t="str">
        <f>SUM_Abrechnung_aktuell</f>
        <v/>
      </c>
      <c r="G50" s="471" t="str">
        <f t="shared" si="6"/>
        <v/>
      </c>
      <c r="H50" s="471" t="str">
        <f t="shared" si="0"/>
        <v/>
      </c>
      <c r="I50" s="154" t="str">
        <f t="shared" ca="1" si="1"/>
        <v/>
      </c>
      <c r="J50" s="286" t="str">
        <f t="shared" ca="1" si="4"/>
        <v/>
      </c>
      <c r="K50" s="286"/>
      <c r="L50" s="151" t="str">
        <f>SUM_Korrekturen</f>
        <v/>
      </c>
      <c r="M50" s="151" t="str">
        <f t="shared" ca="1" si="5"/>
        <v/>
      </c>
      <c r="N50" s="287"/>
    </row>
    <row r="51" spans="2:14" x14ac:dyDescent="0.25">
      <c r="B51" s="467"/>
      <c r="C51" s="468"/>
      <c r="D51" s="468"/>
      <c r="E51" s="469"/>
      <c r="F51" s="470" t="str">
        <f>SUM_Abrechnung_aktuell</f>
        <v/>
      </c>
      <c r="G51" s="471" t="str">
        <f t="shared" si="6"/>
        <v/>
      </c>
      <c r="H51" s="471" t="str">
        <f t="shared" si="0"/>
        <v/>
      </c>
      <c r="I51" s="154" t="str">
        <f t="shared" ca="1" si="1"/>
        <v/>
      </c>
      <c r="J51" s="286" t="str">
        <f t="shared" ca="1" si="4"/>
        <v/>
      </c>
      <c r="K51" s="286"/>
      <c r="L51" s="151" t="str">
        <f>SUM_Korrekturen</f>
        <v/>
      </c>
      <c r="M51" s="151" t="str">
        <f t="shared" ca="1" si="5"/>
        <v/>
      </c>
      <c r="N51" s="287"/>
    </row>
    <row r="52" spans="2:14" x14ac:dyDescent="0.25">
      <c r="B52" s="467"/>
      <c r="C52" s="468"/>
      <c r="D52" s="468"/>
      <c r="E52" s="469"/>
      <c r="F52" s="470" t="str">
        <f>SUM_Abrechnung_aktuell</f>
        <v/>
      </c>
      <c r="G52" s="471" t="str">
        <f t="shared" si="6"/>
        <v/>
      </c>
      <c r="H52" s="471" t="str">
        <f t="shared" si="0"/>
        <v/>
      </c>
      <c r="I52" s="154" t="str">
        <f t="shared" ca="1" si="1"/>
        <v/>
      </c>
      <c r="J52" s="286" t="str">
        <f t="shared" ca="1" si="4"/>
        <v/>
      </c>
      <c r="K52" s="286"/>
      <c r="L52" s="151" t="str">
        <f>SUM_Korrekturen</f>
        <v/>
      </c>
      <c r="M52" s="151" t="str">
        <f t="shared" ca="1" si="5"/>
        <v/>
      </c>
      <c r="N52" s="287"/>
    </row>
    <row r="53" spans="2:14" x14ac:dyDescent="0.25">
      <c r="B53" s="467"/>
      <c r="C53" s="468"/>
      <c r="D53" s="468"/>
      <c r="E53" s="469"/>
      <c r="F53" s="470" t="str">
        <f>SUM_Abrechnung_aktuell</f>
        <v/>
      </c>
      <c r="G53" s="471" t="str">
        <f t="shared" si="6"/>
        <v/>
      </c>
      <c r="H53" s="471" t="str">
        <f t="shared" si="0"/>
        <v/>
      </c>
      <c r="I53" s="154" t="str">
        <f t="shared" ca="1" si="1"/>
        <v/>
      </c>
      <c r="J53" s="286" t="str">
        <f t="shared" ca="1" si="4"/>
        <v/>
      </c>
      <c r="K53" s="286"/>
      <c r="L53" s="151" t="str">
        <f>SUM_Korrekturen</f>
        <v/>
      </c>
      <c r="M53" s="151" t="str">
        <f t="shared" ca="1" si="5"/>
        <v/>
      </c>
      <c r="N53" s="287"/>
    </row>
    <row r="54" spans="2:14" x14ac:dyDescent="0.25">
      <c r="B54" s="467"/>
      <c r="C54" s="468"/>
      <c r="D54" s="468"/>
      <c r="E54" s="469"/>
      <c r="F54" s="470" t="str">
        <f>SUM_Abrechnung_aktuell</f>
        <v/>
      </c>
      <c r="G54" s="471" t="str">
        <f t="shared" si="6"/>
        <v/>
      </c>
      <c r="H54" s="471" t="str">
        <f t="shared" si="0"/>
        <v/>
      </c>
      <c r="I54" s="154" t="str">
        <f t="shared" ca="1" si="1"/>
        <v/>
      </c>
      <c r="J54" s="286" t="str">
        <f t="shared" ca="1" si="4"/>
        <v/>
      </c>
      <c r="K54" s="286"/>
      <c r="L54" s="151" t="str">
        <f>SUM_Korrekturen</f>
        <v/>
      </c>
      <c r="M54" s="151" t="str">
        <f t="shared" ca="1" si="5"/>
        <v/>
      </c>
      <c r="N54" s="287"/>
    </row>
    <row r="55" spans="2:14" x14ac:dyDescent="0.25">
      <c r="B55" s="467"/>
      <c r="C55" s="468"/>
      <c r="D55" s="468"/>
      <c r="E55" s="469"/>
      <c r="F55" s="470" t="str">
        <f>SUM_Abrechnung_aktuell</f>
        <v/>
      </c>
      <c r="G55" s="471" t="str">
        <f t="shared" si="6"/>
        <v/>
      </c>
      <c r="H55" s="471" t="str">
        <f t="shared" si="0"/>
        <v/>
      </c>
      <c r="I55" s="154" t="str">
        <f t="shared" ca="1" si="1"/>
        <v/>
      </c>
      <c r="J55" s="286" t="str">
        <f t="shared" ca="1" si="4"/>
        <v/>
      </c>
      <c r="K55" s="286"/>
      <c r="L55" s="151" t="str">
        <f>SUM_Korrekturen</f>
        <v/>
      </c>
      <c r="M55" s="151" t="str">
        <f t="shared" ca="1" si="5"/>
        <v/>
      </c>
      <c r="N55" s="287"/>
    </row>
    <row r="56" spans="2:14" x14ac:dyDescent="0.25">
      <c r="B56" s="467"/>
      <c r="C56" s="468"/>
      <c r="D56" s="468"/>
      <c r="E56" s="469"/>
      <c r="F56" s="470" t="str">
        <f>SUM_Abrechnung_aktuell</f>
        <v/>
      </c>
      <c r="G56" s="471" t="str">
        <f t="shared" si="6"/>
        <v/>
      </c>
      <c r="H56" s="471" t="str">
        <f t="shared" si="0"/>
        <v/>
      </c>
      <c r="I56" s="154" t="str">
        <f t="shared" ca="1" si="1"/>
        <v/>
      </c>
      <c r="J56" s="286" t="str">
        <f t="shared" ca="1" si="4"/>
        <v/>
      </c>
      <c r="K56" s="286"/>
      <c r="L56" s="151" t="str">
        <f>SUM_Korrekturen</f>
        <v/>
      </c>
      <c r="M56" s="151" t="str">
        <f t="shared" ca="1" si="5"/>
        <v/>
      </c>
      <c r="N56" s="287"/>
    </row>
    <row r="57" spans="2:14" x14ac:dyDescent="0.25">
      <c r="B57" s="467"/>
      <c r="C57" s="468"/>
      <c r="D57" s="468"/>
      <c r="E57" s="469"/>
      <c r="F57" s="470" t="str">
        <f>SUM_Abrechnung_aktuell</f>
        <v/>
      </c>
      <c r="G57" s="471" t="str">
        <f t="shared" si="6"/>
        <v/>
      </c>
      <c r="H57" s="471" t="str">
        <f t="shared" si="0"/>
        <v/>
      </c>
      <c r="I57" s="154" t="str">
        <f t="shared" ca="1" si="1"/>
        <v/>
      </c>
      <c r="J57" s="286" t="str">
        <f t="shared" ca="1" si="4"/>
        <v/>
      </c>
      <c r="K57" s="286"/>
      <c r="L57" s="151" t="str">
        <f>SUM_Korrekturen</f>
        <v/>
      </c>
      <c r="M57" s="151" t="str">
        <f t="shared" ca="1" si="5"/>
        <v/>
      </c>
      <c r="N57" s="287"/>
    </row>
    <row r="58" spans="2:14" x14ac:dyDescent="0.25">
      <c r="B58" s="467"/>
      <c r="C58" s="468"/>
      <c r="D58" s="468"/>
      <c r="E58" s="469"/>
      <c r="F58" s="470" t="str">
        <f>SUM_Abrechnung_aktuell</f>
        <v/>
      </c>
      <c r="G58" s="471" t="str">
        <f t="shared" si="6"/>
        <v/>
      </c>
      <c r="H58" s="471" t="str">
        <f t="shared" si="0"/>
        <v/>
      </c>
      <c r="I58" s="154" t="str">
        <f t="shared" ca="1" si="1"/>
        <v/>
      </c>
      <c r="J58" s="286" t="str">
        <f t="shared" ca="1" si="4"/>
        <v/>
      </c>
      <c r="K58" s="286"/>
      <c r="L58" s="151" t="str">
        <f>SUM_Korrekturen</f>
        <v/>
      </c>
      <c r="M58" s="151" t="str">
        <f t="shared" ca="1" si="5"/>
        <v/>
      </c>
      <c r="N58" s="287"/>
    </row>
    <row r="59" spans="2:14" x14ac:dyDescent="0.25">
      <c r="B59" s="467"/>
      <c r="C59" s="468"/>
      <c r="D59" s="468"/>
      <c r="E59" s="469"/>
      <c r="F59" s="470" t="str">
        <f>SUM_Abrechnung_aktuell</f>
        <v/>
      </c>
      <c r="G59" s="471" t="str">
        <f t="shared" si="6"/>
        <v/>
      </c>
      <c r="H59" s="471" t="str">
        <f t="shared" si="0"/>
        <v/>
      </c>
      <c r="I59" s="154" t="str">
        <f t="shared" ca="1" si="1"/>
        <v/>
      </c>
      <c r="J59" s="286" t="str">
        <f t="shared" ca="1" si="4"/>
        <v/>
      </c>
      <c r="K59" s="286"/>
      <c r="L59" s="151" t="str">
        <f>SUM_Korrekturen</f>
        <v/>
      </c>
      <c r="M59" s="151" t="str">
        <f t="shared" ca="1" si="5"/>
        <v/>
      </c>
      <c r="N59" s="287"/>
    </row>
    <row r="60" spans="2:14" x14ac:dyDescent="0.25">
      <c r="B60" s="467"/>
      <c r="C60" s="468"/>
      <c r="D60" s="468"/>
      <c r="E60" s="469"/>
      <c r="F60" s="470" t="str">
        <f>SUM_Abrechnung_aktuell</f>
        <v/>
      </c>
      <c r="G60" s="471" t="str">
        <f t="shared" si="6"/>
        <v/>
      </c>
      <c r="H60" s="471" t="str">
        <f t="shared" si="0"/>
        <v/>
      </c>
      <c r="I60" s="154" t="str">
        <f t="shared" ca="1" si="1"/>
        <v/>
      </c>
      <c r="J60" s="286" t="str">
        <f t="shared" ca="1" si="4"/>
        <v/>
      </c>
      <c r="K60" s="286"/>
      <c r="L60" s="151" t="str">
        <f>SUM_Korrekturen</f>
        <v/>
      </c>
      <c r="M60" s="151" t="str">
        <f t="shared" ca="1" si="5"/>
        <v/>
      </c>
      <c r="N60" s="287"/>
    </row>
    <row r="61" spans="2:14" x14ac:dyDescent="0.25">
      <c r="B61" s="467"/>
      <c r="C61" s="468"/>
      <c r="D61" s="468"/>
      <c r="E61" s="469"/>
      <c r="F61" s="470" t="str">
        <f>SUM_Abrechnung_aktuell</f>
        <v/>
      </c>
      <c r="G61" s="471" t="str">
        <f t="shared" si="6"/>
        <v/>
      </c>
      <c r="H61" s="471" t="str">
        <f t="shared" si="0"/>
        <v/>
      </c>
      <c r="I61" s="154" t="str">
        <f t="shared" ca="1" si="1"/>
        <v/>
      </c>
      <c r="J61" s="286" t="str">
        <f t="shared" ca="1" si="4"/>
        <v/>
      </c>
      <c r="K61" s="286"/>
      <c r="L61" s="151" t="str">
        <f>SUM_Korrekturen</f>
        <v/>
      </c>
      <c r="M61" s="151" t="str">
        <f t="shared" ca="1" si="5"/>
        <v/>
      </c>
      <c r="N61" s="287"/>
    </row>
    <row r="62" spans="2:14" x14ac:dyDescent="0.25">
      <c r="B62" s="467"/>
      <c r="C62" s="468"/>
      <c r="D62" s="468"/>
      <c r="E62" s="469"/>
      <c r="F62" s="470" t="str">
        <f>SUM_Abrechnung_aktuell</f>
        <v/>
      </c>
      <c r="G62" s="471" t="str">
        <f t="shared" si="6"/>
        <v/>
      </c>
      <c r="H62" s="471" t="str">
        <f t="shared" si="0"/>
        <v/>
      </c>
      <c r="I62" s="154" t="str">
        <f t="shared" ca="1" si="1"/>
        <v/>
      </c>
      <c r="J62" s="286" t="str">
        <f t="shared" ca="1" si="4"/>
        <v/>
      </c>
      <c r="K62" s="286"/>
      <c r="L62" s="151" t="str">
        <f>SUM_Korrekturen</f>
        <v/>
      </c>
      <c r="M62" s="151" t="str">
        <f t="shared" ca="1" si="5"/>
        <v/>
      </c>
      <c r="N62" s="287"/>
    </row>
    <row r="63" spans="2:14" x14ac:dyDescent="0.25">
      <c r="B63" s="467"/>
      <c r="C63" s="468"/>
      <c r="D63" s="468"/>
      <c r="E63" s="469"/>
      <c r="F63" s="470" t="str">
        <f>SUM_Abrechnung_aktuell</f>
        <v/>
      </c>
      <c r="G63" s="471" t="str">
        <f t="shared" si="6"/>
        <v/>
      </c>
      <c r="H63" s="471" t="str">
        <f t="shared" si="0"/>
        <v/>
      </c>
      <c r="I63" s="154" t="str">
        <f t="shared" ca="1" si="1"/>
        <v/>
      </c>
      <c r="J63" s="286" t="str">
        <f t="shared" ca="1" si="4"/>
        <v/>
      </c>
      <c r="K63" s="286"/>
      <c r="L63" s="151" t="str">
        <f>SUM_Korrekturen</f>
        <v/>
      </c>
      <c r="M63" s="151" t="str">
        <f t="shared" ca="1" si="5"/>
        <v/>
      </c>
      <c r="N63" s="287"/>
    </row>
    <row r="64" spans="2:14" x14ac:dyDescent="0.25">
      <c r="B64" s="467"/>
      <c r="C64" s="468"/>
      <c r="D64" s="468"/>
      <c r="E64" s="469"/>
      <c r="F64" s="470" t="str">
        <f>SUM_Abrechnung_aktuell</f>
        <v/>
      </c>
      <c r="G64" s="471" t="str">
        <f t="shared" si="6"/>
        <v/>
      </c>
      <c r="H64" s="471" t="str">
        <f t="shared" si="0"/>
        <v/>
      </c>
      <c r="I64" s="154" t="str">
        <f t="shared" ca="1" si="1"/>
        <v/>
      </c>
      <c r="J64" s="286" t="str">
        <f t="shared" ca="1" si="4"/>
        <v/>
      </c>
      <c r="K64" s="286"/>
      <c r="L64" s="151" t="str">
        <f>SUM_Korrekturen</f>
        <v/>
      </c>
      <c r="M64" s="151" t="str">
        <f t="shared" ca="1" si="5"/>
        <v/>
      </c>
      <c r="N64" s="287"/>
    </row>
    <row r="65" spans="2:14" x14ac:dyDescent="0.25">
      <c r="B65" s="467"/>
      <c r="C65" s="468"/>
      <c r="D65" s="468"/>
      <c r="E65" s="469"/>
      <c r="F65" s="470" t="str">
        <f>SUM_Abrechnung_aktuell</f>
        <v/>
      </c>
      <c r="G65" s="471" t="str">
        <f t="shared" si="6"/>
        <v/>
      </c>
      <c r="H65" s="471" t="str">
        <f t="shared" si="0"/>
        <v/>
      </c>
      <c r="I65" s="154" t="str">
        <f t="shared" ca="1" si="1"/>
        <v/>
      </c>
      <c r="J65" s="286" t="str">
        <f t="shared" ca="1" si="4"/>
        <v/>
      </c>
      <c r="K65" s="286"/>
      <c r="L65" s="151" t="str">
        <f>SUM_Korrekturen</f>
        <v/>
      </c>
      <c r="M65" s="151" t="str">
        <f t="shared" ca="1" si="5"/>
        <v/>
      </c>
      <c r="N65" s="287"/>
    </row>
    <row r="66" spans="2:14" x14ac:dyDescent="0.25">
      <c r="B66" s="467"/>
      <c r="C66" s="468"/>
      <c r="D66" s="468"/>
      <c r="E66" s="469"/>
      <c r="F66" s="470" t="str">
        <f>SUM_Abrechnung_aktuell</f>
        <v/>
      </c>
      <c r="G66" s="471" t="str">
        <f t="shared" si="6"/>
        <v/>
      </c>
      <c r="H66" s="471" t="str">
        <f t="shared" si="0"/>
        <v/>
      </c>
      <c r="I66" s="154" t="str">
        <f t="shared" ca="1" si="1"/>
        <v/>
      </c>
      <c r="J66" s="286" t="str">
        <f t="shared" ca="1" si="4"/>
        <v/>
      </c>
      <c r="K66" s="286"/>
      <c r="L66" s="151" t="str">
        <f>SUM_Korrekturen</f>
        <v/>
      </c>
      <c r="M66" s="151" t="str">
        <f t="shared" ca="1" si="5"/>
        <v/>
      </c>
      <c r="N66" s="287"/>
    </row>
    <row r="67" spans="2:14" x14ac:dyDescent="0.25">
      <c r="B67" s="467"/>
      <c r="C67" s="468"/>
      <c r="D67" s="468"/>
      <c r="E67" s="469"/>
      <c r="F67" s="470" t="str">
        <f>SUM_Abrechnung_aktuell</f>
        <v/>
      </c>
      <c r="G67" s="471" t="str">
        <f t="shared" si="6"/>
        <v/>
      </c>
      <c r="H67" s="471" t="str">
        <f t="shared" si="0"/>
        <v/>
      </c>
      <c r="I67" s="154" t="str">
        <f t="shared" ca="1" si="1"/>
        <v/>
      </c>
      <c r="J67" s="286" t="str">
        <f t="shared" ca="1" si="4"/>
        <v/>
      </c>
      <c r="K67" s="286"/>
      <c r="L67" s="151" t="str">
        <f>SUM_Korrekturen</f>
        <v/>
      </c>
      <c r="M67" s="151" t="str">
        <f t="shared" ca="1" si="5"/>
        <v/>
      </c>
      <c r="N67" s="287"/>
    </row>
    <row r="68" spans="2:14" x14ac:dyDescent="0.25">
      <c r="B68" s="467"/>
      <c r="C68" s="468"/>
      <c r="D68" s="468"/>
      <c r="E68" s="469"/>
      <c r="F68" s="470" t="str">
        <f>SUM_Abrechnung_aktuell</f>
        <v/>
      </c>
      <c r="G68" s="471" t="str">
        <f t="shared" si="6"/>
        <v/>
      </c>
      <c r="H68" s="471" t="str">
        <f t="shared" si="0"/>
        <v/>
      </c>
      <c r="I68" s="154" t="str">
        <f t="shared" ca="1" si="1"/>
        <v/>
      </c>
      <c r="J68" s="286" t="str">
        <f t="shared" ca="1" si="4"/>
        <v/>
      </c>
      <c r="K68" s="286"/>
      <c r="L68" s="151" t="str">
        <f>SUM_Korrekturen</f>
        <v/>
      </c>
      <c r="M68" s="151" t="str">
        <f t="shared" ca="1" si="5"/>
        <v/>
      </c>
      <c r="N68" s="287"/>
    </row>
    <row r="69" spans="2:14" x14ac:dyDescent="0.25">
      <c r="B69" s="467"/>
      <c r="C69" s="468"/>
      <c r="D69" s="468"/>
      <c r="E69" s="469"/>
      <c r="F69" s="470" t="str">
        <f>SUM_Abrechnung_aktuell</f>
        <v/>
      </c>
      <c r="G69" s="471" t="str">
        <f t="shared" si="6"/>
        <v/>
      </c>
      <c r="H69" s="471" t="str">
        <f t="shared" si="0"/>
        <v/>
      </c>
      <c r="I69" s="154" t="str">
        <f t="shared" ca="1" si="1"/>
        <v/>
      </c>
      <c r="J69" s="286" t="str">
        <f t="shared" ca="1" si="4"/>
        <v/>
      </c>
      <c r="K69" s="286"/>
      <c r="L69" s="151" t="str">
        <f>SUM_Korrekturen</f>
        <v/>
      </c>
      <c r="M69" s="151" t="str">
        <f t="shared" ca="1" si="5"/>
        <v/>
      </c>
      <c r="N69" s="287"/>
    </row>
    <row r="70" spans="2:14" x14ac:dyDescent="0.25">
      <c r="B70" s="467"/>
      <c r="C70" s="468"/>
      <c r="D70" s="468"/>
      <c r="E70" s="469"/>
      <c r="F70" s="470" t="str">
        <f>SUM_Abrechnung_aktuell</f>
        <v/>
      </c>
      <c r="G70" s="471" t="str">
        <f t="shared" ref="G70:G105" si="7">SUM_Abrechnung_gesamt</f>
        <v/>
      </c>
      <c r="H70" s="471" t="str">
        <f t="shared" ref="H70:H105" si="8">SUM_Abrechnung_Kosten_anerkennbar</f>
        <v/>
      </c>
      <c r="I70" s="154" t="str">
        <f t="shared" ref="I70:I105" ca="1" si="9">IF(AND(FB_ANG_EA_JA_NEIN="ja",ISNUMBER($H70)),INDIRECT("H"&amp;ROW(I70))-INDIRECT("c"&amp;ROW(I70)),"")</f>
        <v/>
      </c>
      <c r="J70" s="286" t="str">
        <f t="shared" ca="1" si="4"/>
        <v/>
      </c>
      <c r="K70" s="286"/>
      <c r="L70" s="151" t="str">
        <f>SUM_Korrekturen</f>
        <v/>
      </c>
      <c r="M70" s="151" t="str">
        <f t="shared" ca="1" si="5"/>
        <v/>
      </c>
      <c r="N70" s="287"/>
    </row>
    <row r="71" spans="2:14" x14ac:dyDescent="0.25">
      <c r="B71" s="467"/>
      <c r="C71" s="468"/>
      <c r="D71" s="468"/>
      <c r="E71" s="469"/>
      <c r="F71" s="470" t="str">
        <f>SUM_Abrechnung_aktuell</f>
        <v/>
      </c>
      <c r="G71" s="471" t="str">
        <f t="shared" si="7"/>
        <v/>
      </c>
      <c r="H71" s="471" t="str">
        <f t="shared" si="8"/>
        <v/>
      </c>
      <c r="I71" s="154" t="str">
        <f t="shared" ca="1" si="9"/>
        <v/>
      </c>
      <c r="J71" s="286" t="str">
        <f t="shared" ca="1" si="4"/>
        <v/>
      </c>
      <c r="K71" s="286"/>
      <c r="L71" s="151" t="str">
        <f>SUM_Korrekturen</f>
        <v/>
      </c>
      <c r="M71" s="151" t="str">
        <f t="shared" ca="1" si="5"/>
        <v/>
      </c>
      <c r="N71" s="287"/>
    </row>
    <row r="72" spans="2:14" x14ac:dyDescent="0.25">
      <c r="B72" s="467"/>
      <c r="C72" s="468"/>
      <c r="D72" s="468"/>
      <c r="E72" s="469"/>
      <c r="F72" s="470" t="str">
        <f>SUM_Abrechnung_aktuell</f>
        <v/>
      </c>
      <c r="G72" s="471" t="str">
        <f t="shared" si="7"/>
        <v/>
      </c>
      <c r="H72" s="471" t="str">
        <f t="shared" si="8"/>
        <v/>
      </c>
      <c r="I72" s="154" t="str">
        <f t="shared" ca="1" si="9"/>
        <v/>
      </c>
      <c r="J72" s="286" t="str">
        <f t="shared" ref="J72:J105" ca="1" si="10">IF(AND(FB_ANG_EA_JA_NEIN="ja",ISNUMBER(I72),ISNUMBER(ABS(I72)/ABS(INDIRECT("C"&amp;ROW())))),IF(ROUND(ABS(I72)/ABS(INDIRECT("C"&amp;ROW())),2)&gt;=1,"&gt;100",ROUND(ABS(I72)/ABS(INDIRECT("C"&amp;ROW()))*100,0)),IF(AND(ISNUMBER(INDIRECT("C"&amp;ROW())),INDIRECT("C"&amp;ROW())=0),"&gt;100",""))</f>
        <v/>
      </c>
      <c r="K72" s="286"/>
      <c r="L72" s="151" t="str">
        <f>SUM_Korrekturen</f>
        <v/>
      </c>
      <c r="M72" s="151" t="str">
        <f t="shared" ref="M72:M105" ca="1" si="11">IF(ISNUMBER($F72),INDIRECT("f"&amp;ROW(I72))-INDIRECT("L"&amp;ROW(I72)),"")</f>
        <v/>
      </c>
      <c r="N72" s="287"/>
    </row>
    <row r="73" spans="2:14" x14ac:dyDescent="0.25">
      <c r="B73" s="467"/>
      <c r="C73" s="468"/>
      <c r="D73" s="468"/>
      <c r="E73" s="469"/>
      <c r="F73" s="470" t="str">
        <f>SUM_Abrechnung_aktuell</f>
        <v/>
      </c>
      <c r="G73" s="471" t="str">
        <f t="shared" si="7"/>
        <v/>
      </c>
      <c r="H73" s="471" t="str">
        <f t="shared" si="8"/>
        <v/>
      </c>
      <c r="I73" s="154" t="str">
        <f t="shared" ca="1" si="9"/>
        <v/>
      </c>
      <c r="J73" s="286" t="str">
        <f t="shared" ca="1" si="10"/>
        <v/>
      </c>
      <c r="K73" s="286"/>
      <c r="L73" s="151" t="str">
        <f>SUM_Korrekturen</f>
        <v/>
      </c>
      <c r="M73" s="151" t="str">
        <f t="shared" ca="1" si="11"/>
        <v/>
      </c>
      <c r="N73" s="287"/>
    </row>
    <row r="74" spans="2:14" x14ac:dyDescent="0.25">
      <c r="B74" s="467"/>
      <c r="C74" s="468"/>
      <c r="D74" s="468"/>
      <c r="E74" s="469"/>
      <c r="F74" s="470" t="str">
        <f>SUM_Abrechnung_aktuell</f>
        <v/>
      </c>
      <c r="G74" s="471" t="str">
        <f t="shared" si="7"/>
        <v/>
      </c>
      <c r="H74" s="471" t="str">
        <f t="shared" si="8"/>
        <v/>
      </c>
      <c r="I74" s="154" t="str">
        <f t="shared" ca="1" si="9"/>
        <v/>
      </c>
      <c r="J74" s="286" t="str">
        <f t="shared" ca="1" si="10"/>
        <v/>
      </c>
      <c r="K74" s="286"/>
      <c r="L74" s="151" t="str">
        <f>SUM_Korrekturen</f>
        <v/>
      </c>
      <c r="M74" s="151" t="str">
        <f t="shared" ca="1" si="11"/>
        <v/>
      </c>
      <c r="N74" s="287"/>
    </row>
    <row r="75" spans="2:14" x14ac:dyDescent="0.25">
      <c r="B75" s="467"/>
      <c r="C75" s="468"/>
      <c r="D75" s="468"/>
      <c r="E75" s="469"/>
      <c r="F75" s="470" t="str">
        <f>SUM_Abrechnung_aktuell</f>
        <v/>
      </c>
      <c r="G75" s="471" t="str">
        <f t="shared" si="7"/>
        <v/>
      </c>
      <c r="H75" s="471" t="str">
        <f t="shared" si="8"/>
        <v/>
      </c>
      <c r="I75" s="154" t="str">
        <f t="shared" ca="1" si="9"/>
        <v/>
      </c>
      <c r="J75" s="286" t="str">
        <f t="shared" ca="1" si="10"/>
        <v/>
      </c>
      <c r="K75" s="286"/>
      <c r="L75" s="151" t="str">
        <f>SUM_Korrekturen</f>
        <v/>
      </c>
      <c r="M75" s="151" t="str">
        <f t="shared" ca="1" si="11"/>
        <v/>
      </c>
      <c r="N75" s="287"/>
    </row>
    <row r="76" spans="2:14" x14ac:dyDescent="0.25">
      <c r="B76" s="467"/>
      <c r="C76" s="468"/>
      <c r="D76" s="468"/>
      <c r="E76" s="469"/>
      <c r="F76" s="470" t="str">
        <f>SUM_Abrechnung_aktuell</f>
        <v/>
      </c>
      <c r="G76" s="471" t="str">
        <f t="shared" si="7"/>
        <v/>
      </c>
      <c r="H76" s="471" t="str">
        <f t="shared" si="8"/>
        <v/>
      </c>
      <c r="I76" s="154" t="str">
        <f t="shared" ca="1" si="9"/>
        <v/>
      </c>
      <c r="J76" s="286" t="str">
        <f t="shared" ca="1" si="10"/>
        <v/>
      </c>
      <c r="K76" s="286"/>
      <c r="L76" s="151" t="str">
        <f>SUM_Korrekturen</f>
        <v/>
      </c>
      <c r="M76" s="151" t="str">
        <f t="shared" ca="1" si="11"/>
        <v/>
      </c>
      <c r="N76" s="287"/>
    </row>
    <row r="77" spans="2:14" x14ac:dyDescent="0.25">
      <c r="B77" s="467"/>
      <c r="C77" s="468"/>
      <c r="D77" s="468"/>
      <c r="E77" s="469"/>
      <c r="F77" s="470" t="str">
        <f>SUM_Abrechnung_aktuell</f>
        <v/>
      </c>
      <c r="G77" s="471" t="str">
        <f t="shared" si="7"/>
        <v/>
      </c>
      <c r="H77" s="471" t="str">
        <f t="shared" si="8"/>
        <v/>
      </c>
      <c r="I77" s="154" t="str">
        <f t="shared" ca="1" si="9"/>
        <v/>
      </c>
      <c r="J77" s="286" t="str">
        <f t="shared" ca="1" si="10"/>
        <v/>
      </c>
      <c r="K77" s="286"/>
      <c r="L77" s="151" t="str">
        <f>SUM_Korrekturen</f>
        <v/>
      </c>
      <c r="M77" s="151" t="str">
        <f t="shared" ca="1" si="11"/>
        <v/>
      </c>
      <c r="N77" s="287"/>
    </row>
    <row r="78" spans="2:14" x14ac:dyDescent="0.25">
      <c r="B78" s="467"/>
      <c r="C78" s="468"/>
      <c r="D78" s="468"/>
      <c r="E78" s="469"/>
      <c r="F78" s="470" t="str">
        <f>SUM_Abrechnung_aktuell</f>
        <v/>
      </c>
      <c r="G78" s="471" t="str">
        <f t="shared" si="7"/>
        <v/>
      </c>
      <c r="H78" s="471" t="str">
        <f t="shared" si="8"/>
        <v/>
      </c>
      <c r="I78" s="154" t="str">
        <f t="shared" ca="1" si="9"/>
        <v/>
      </c>
      <c r="J78" s="286" t="str">
        <f t="shared" ca="1" si="10"/>
        <v/>
      </c>
      <c r="K78" s="286"/>
      <c r="L78" s="151" t="str">
        <f>SUM_Korrekturen</f>
        <v/>
      </c>
      <c r="M78" s="151" t="str">
        <f t="shared" ca="1" si="11"/>
        <v/>
      </c>
      <c r="N78" s="287"/>
    </row>
    <row r="79" spans="2:14" x14ac:dyDescent="0.25">
      <c r="B79" s="467"/>
      <c r="C79" s="468"/>
      <c r="D79" s="468"/>
      <c r="E79" s="469"/>
      <c r="F79" s="470" t="str">
        <f>SUM_Abrechnung_aktuell</f>
        <v/>
      </c>
      <c r="G79" s="471" t="str">
        <f t="shared" si="7"/>
        <v/>
      </c>
      <c r="H79" s="471" t="str">
        <f t="shared" si="8"/>
        <v/>
      </c>
      <c r="I79" s="154" t="str">
        <f t="shared" ca="1" si="9"/>
        <v/>
      </c>
      <c r="J79" s="286" t="str">
        <f t="shared" ca="1" si="10"/>
        <v/>
      </c>
      <c r="K79" s="286"/>
      <c r="L79" s="151" t="str">
        <f>SUM_Korrekturen</f>
        <v/>
      </c>
      <c r="M79" s="151" t="str">
        <f t="shared" ca="1" si="11"/>
        <v/>
      </c>
      <c r="N79" s="287"/>
    </row>
    <row r="80" spans="2:14" x14ac:dyDescent="0.25">
      <c r="B80" s="467"/>
      <c r="C80" s="468"/>
      <c r="D80" s="468"/>
      <c r="E80" s="469"/>
      <c r="F80" s="470" t="str">
        <f>SUM_Abrechnung_aktuell</f>
        <v/>
      </c>
      <c r="G80" s="471" t="str">
        <f t="shared" si="7"/>
        <v/>
      </c>
      <c r="H80" s="471" t="str">
        <f t="shared" si="8"/>
        <v/>
      </c>
      <c r="I80" s="154" t="str">
        <f t="shared" ca="1" si="9"/>
        <v/>
      </c>
      <c r="J80" s="286" t="str">
        <f t="shared" ca="1" si="10"/>
        <v/>
      </c>
      <c r="K80" s="286"/>
      <c r="L80" s="151" t="str">
        <f>SUM_Korrekturen</f>
        <v/>
      </c>
      <c r="M80" s="151" t="str">
        <f t="shared" ca="1" si="11"/>
        <v/>
      </c>
      <c r="N80" s="287"/>
    </row>
    <row r="81" spans="2:14" x14ac:dyDescent="0.25">
      <c r="B81" s="467"/>
      <c r="C81" s="468"/>
      <c r="D81" s="468"/>
      <c r="E81" s="469"/>
      <c r="F81" s="470" t="str">
        <f>SUM_Abrechnung_aktuell</f>
        <v/>
      </c>
      <c r="G81" s="471" t="str">
        <f t="shared" si="7"/>
        <v/>
      </c>
      <c r="H81" s="471" t="str">
        <f t="shared" si="8"/>
        <v/>
      </c>
      <c r="I81" s="154" t="str">
        <f t="shared" ca="1" si="9"/>
        <v/>
      </c>
      <c r="J81" s="286" t="str">
        <f t="shared" ca="1" si="10"/>
        <v/>
      </c>
      <c r="K81" s="286"/>
      <c r="L81" s="151" t="str">
        <f>SUM_Korrekturen</f>
        <v/>
      </c>
      <c r="M81" s="151" t="str">
        <f t="shared" ca="1" si="11"/>
        <v/>
      </c>
      <c r="N81" s="287"/>
    </row>
    <row r="82" spans="2:14" x14ac:dyDescent="0.25">
      <c r="B82" s="467"/>
      <c r="C82" s="468"/>
      <c r="D82" s="468"/>
      <c r="E82" s="469"/>
      <c r="F82" s="470" t="str">
        <f>SUM_Abrechnung_aktuell</f>
        <v/>
      </c>
      <c r="G82" s="471" t="str">
        <f t="shared" si="7"/>
        <v/>
      </c>
      <c r="H82" s="471" t="str">
        <f t="shared" si="8"/>
        <v/>
      </c>
      <c r="I82" s="154" t="str">
        <f t="shared" ca="1" si="9"/>
        <v/>
      </c>
      <c r="J82" s="286" t="str">
        <f t="shared" ca="1" si="10"/>
        <v/>
      </c>
      <c r="K82" s="286"/>
      <c r="L82" s="151" t="str">
        <f>SUM_Korrekturen</f>
        <v/>
      </c>
      <c r="M82" s="151" t="str">
        <f t="shared" ca="1" si="11"/>
        <v/>
      </c>
      <c r="N82" s="287"/>
    </row>
    <row r="83" spans="2:14" x14ac:dyDescent="0.25">
      <c r="B83" s="467"/>
      <c r="C83" s="468"/>
      <c r="D83" s="468"/>
      <c r="E83" s="469"/>
      <c r="F83" s="470" t="str">
        <f>SUM_Abrechnung_aktuell</f>
        <v/>
      </c>
      <c r="G83" s="471" t="str">
        <f t="shared" si="7"/>
        <v/>
      </c>
      <c r="H83" s="471" t="str">
        <f t="shared" si="8"/>
        <v/>
      </c>
      <c r="I83" s="154" t="str">
        <f t="shared" ca="1" si="9"/>
        <v/>
      </c>
      <c r="J83" s="286" t="str">
        <f t="shared" ca="1" si="10"/>
        <v/>
      </c>
      <c r="K83" s="286"/>
      <c r="L83" s="151" t="str">
        <f>SUM_Korrekturen</f>
        <v/>
      </c>
      <c r="M83" s="151" t="str">
        <f t="shared" ca="1" si="11"/>
        <v/>
      </c>
      <c r="N83" s="287"/>
    </row>
    <row r="84" spans="2:14" x14ac:dyDescent="0.25">
      <c r="B84" s="467"/>
      <c r="C84" s="468"/>
      <c r="D84" s="468"/>
      <c r="E84" s="469"/>
      <c r="F84" s="470" t="str">
        <f>SUM_Abrechnung_aktuell</f>
        <v/>
      </c>
      <c r="G84" s="471" t="str">
        <f t="shared" si="7"/>
        <v/>
      </c>
      <c r="H84" s="471" t="str">
        <f t="shared" si="8"/>
        <v/>
      </c>
      <c r="I84" s="154" t="str">
        <f t="shared" ca="1" si="9"/>
        <v/>
      </c>
      <c r="J84" s="286" t="str">
        <f t="shared" ca="1" si="10"/>
        <v/>
      </c>
      <c r="K84" s="286"/>
      <c r="L84" s="151" t="str">
        <f>SUM_Korrekturen</f>
        <v/>
      </c>
      <c r="M84" s="151" t="str">
        <f t="shared" ca="1" si="11"/>
        <v/>
      </c>
      <c r="N84" s="287"/>
    </row>
    <row r="85" spans="2:14" x14ac:dyDescent="0.25">
      <c r="B85" s="467"/>
      <c r="C85" s="468"/>
      <c r="D85" s="468"/>
      <c r="E85" s="469"/>
      <c r="F85" s="470" t="str">
        <f>SUM_Abrechnung_aktuell</f>
        <v/>
      </c>
      <c r="G85" s="471" t="str">
        <f t="shared" si="7"/>
        <v/>
      </c>
      <c r="H85" s="471" t="str">
        <f t="shared" si="8"/>
        <v/>
      </c>
      <c r="I85" s="154" t="str">
        <f t="shared" ca="1" si="9"/>
        <v/>
      </c>
      <c r="J85" s="286" t="str">
        <f t="shared" ca="1" si="10"/>
        <v/>
      </c>
      <c r="K85" s="286"/>
      <c r="L85" s="151" t="str">
        <f>SUM_Korrekturen</f>
        <v/>
      </c>
      <c r="M85" s="151" t="str">
        <f t="shared" ca="1" si="11"/>
        <v/>
      </c>
      <c r="N85" s="287"/>
    </row>
    <row r="86" spans="2:14" x14ac:dyDescent="0.25">
      <c r="B86" s="467"/>
      <c r="C86" s="468"/>
      <c r="D86" s="468"/>
      <c r="E86" s="469"/>
      <c r="F86" s="470" t="str">
        <f>SUM_Abrechnung_aktuell</f>
        <v/>
      </c>
      <c r="G86" s="471" t="str">
        <f t="shared" si="7"/>
        <v/>
      </c>
      <c r="H86" s="471" t="str">
        <f t="shared" si="8"/>
        <v/>
      </c>
      <c r="I86" s="154" t="str">
        <f t="shared" ca="1" si="9"/>
        <v/>
      </c>
      <c r="J86" s="286" t="str">
        <f t="shared" ca="1" si="10"/>
        <v/>
      </c>
      <c r="K86" s="286"/>
      <c r="L86" s="151" t="str">
        <f>SUM_Korrekturen</f>
        <v/>
      </c>
      <c r="M86" s="151" t="str">
        <f t="shared" ca="1" si="11"/>
        <v/>
      </c>
      <c r="N86" s="287"/>
    </row>
    <row r="87" spans="2:14" x14ac:dyDescent="0.25">
      <c r="B87" s="467"/>
      <c r="C87" s="468"/>
      <c r="D87" s="468"/>
      <c r="E87" s="469"/>
      <c r="F87" s="470" t="str">
        <f>SUM_Abrechnung_aktuell</f>
        <v/>
      </c>
      <c r="G87" s="471" t="str">
        <f t="shared" si="7"/>
        <v/>
      </c>
      <c r="H87" s="471" t="str">
        <f t="shared" si="8"/>
        <v/>
      </c>
      <c r="I87" s="154" t="str">
        <f t="shared" ca="1" si="9"/>
        <v/>
      </c>
      <c r="J87" s="286" t="str">
        <f t="shared" ca="1" si="10"/>
        <v/>
      </c>
      <c r="K87" s="286"/>
      <c r="L87" s="151" t="str">
        <f>SUM_Korrekturen</f>
        <v/>
      </c>
      <c r="M87" s="151" t="str">
        <f t="shared" ca="1" si="11"/>
        <v/>
      </c>
      <c r="N87" s="287"/>
    </row>
    <row r="88" spans="2:14" x14ac:dyDescent="0.25">
      <c r="B88" s="467"/>
      <c r="C88" s="468"/>
      <c r="D88" s="468"/>
      <c r="E88" s="469"/>
      <c r="F88" s="470" t="str">
        <f>SUM_Abrechnung_aktuell</f>
        <v/>
      </c>
      <c r="G88" s="471" t="str">
        <f t="shared" si="7"/>
        <v/>
      </c>
      <c r="H88" s="471" t="str">
        <f t="shared" si="8"/>
        <v/>
      </c>
      <c r="I88" s="154" t="str">
        <f t="shared" ca="1" si="9"/>
        <v/>
      </c>
      <c r="J88" s="286" t="str">
        <f t="shared" ca="1" si="10"/>
        <v/>
      </c>
      <c r="K88" s="286"/>
      <c r="L88" s="151" t="str">
        <f>SUM_Korrekturen</f>
        <v/>
      </c>
      <c r="M88" s="151" t="str">
        <f t="shared" ca="1" si="11"/>
        <v/>
      </c>
      <c r="N88" s="287"/>
    </row>
    <row r="89" spans="2:14" x14ac:dyDescent="0.25">
      <c r="B89" s="467"/>
      <c r="C89" s="468"/>
      <c r="D89" s="468"/>
      <c r="E89" s="469"/>
      <c r="F89" s="470" t="str">
        <f>SUM_Abrechnung_aktuell</f>
        <v/>
      </c>
      <c r="G89" s="471" t="str">
        <f t="shared" si="7"/>
        <v/>
      </c>
      <c r="H89" s="471" t="str">
        <f t="shared" si="8"/>
        <v/>
      </c>
      <c r="I89" s="154" t="str">
        <f t="shared" ca="1" si="9"/>
        <v/>
      </c>
      <c r="J89" s="286" t="str">
        <f t="shared" ca="1" si="10"/>
        <v/>
      </c>
      <c r="K89" s="286"/>
      <c r="L89" s="151" t="str">
        <f>SUM_Korrekturen</f>
        <v/>
      </c>
      <c r="M89" s="151" t="str">
        <f t="shared" ca="1" si="11"/>
        <v/>
      </c>
      <c r="N89" s="287"/>
    </row>
    <row r="90" spans="2:14" x14ac:dyDescent="0.25">
      <c r="B90" s="467"/>
      <c r="C90" s="468"/>
      <c r="D90" s="468"/>
      <c r="E90" s="469"/>
      <c r="F90" s="470" t="str">
        <f>SUM_Abrechnung_aktuell</f>
        <v/>
      </c>
      <c r="G90" s="471" t="str">
        <f t="shared" si="7"/>
        <v/>
      </c>
      <c r="H90" s="471" t="str">
        <f t="shared" si="8"/>
        <v/>
      </c>
      <c r="I90" s="154" t="str">
        <f t="shared" ca="1" si="9"/>
        <v/>
      </c>
      <c r="J90" s="286" t="str">
        <f t="shared" ca="1" si="10"/>
        <v/>
      </c>
      <c r="K90" s="286"/>
      <c r="L90" s="151" t="str">
        <f>SUM_Korrekturen</f>
        <v/>
      </c>
      <c r="M90" s="151" t="str">
        <f t="shared" ca="1" si="11"/>
        <v/>
      </c>
      <c r="N90" s="287"/>
    </row>
    <row r="91" spans="2:14" x14ac:dyDescent="0.25">
      <c r="B91" s="467"/>
      <c r="C91" s="468"/>
      <c r="D91" s="468"/>
      <c r="E91" s="469"/>
      <c r="F91" s="470" t="str">
        <f>SUM_Abrechnung_aktuell</f>
        <v/>
      </c>
      <c r="G91" s="471" t="str">
        <f t="shared" si="7"/>
        <v/>
      </c>
      <c r="H91" s="471" t="str">
        <f t="shared" si="8"/>
        <v/>
      </c>
      <c r="I91" s="154" t="str">
        <f t="shared" ca="1" si="9"/>
        <v/>
      </c>
      <c r="J91" s="286" t="str">
        <f t="shared" ca="1" si="10"/>
        <v/>
      </c>
      <c r="K91" s="286"/>
      <c r="L91" s="151" t="str">
        <f>SUM_Korrekturen</f>
        <v/>
      </c>
      <c r="M91" s="151" t="str">
        <f t="shared" ca="1" si="11"/>
        <v/>
      </c>
      <c r="N91" s="287"/>
    </row>
    <row r="92" spans="2:14" x14ac:dyDescent="0.25">
      <c r="B92" s="467"/>
      <c r="C92" s="468"/>
      <c r="D92" s="468"/>
      <c r="E92" s="469"/>
      <c r="F92" s="470" t="str">
        <f>SUM_Abrechnung_aktuell</f>
        <v/>
      </c>
      <c r="G92" s="471" t="str">
        <f t="shared" si="7"/>
        <v/>
      </c>
      <c r="H92" s="471" t="str">
        <f t="shared" si="8"/>
        <v/>
      </c>
      <c r="I92" s="154" t="str">
        <f t="shared" ca="1" si="9"/>
        <v/>
      </c>
      <c r="J92" s="286" t="str">
        <f t="shared" ca="1" si="10"/>
        <v/>
      </c>
      <c r="K92" s="286"/>
      <c r="L92" s="151" t="str">
        <f>SUM_Korrekturen</f>
        <v/>
      </c>
      <c r="M92" s="151" t="str">
        <f t="shared" ca="1" si="11"/>
        <v/>
      </c>
      <c r="N92" s="287"/>
    </row>
    <row r="93" spans="2:14" x14ac:dyDescent="0.25">
      <c r="B93" s="467"/>
      <c r="C93" s="468"/>
      <c r="D93" s="468"/>
      <c r="E93" s="469"/>
      <c r="F93" s="470" t="str">
        <f>SUM_Abrechnung_aktuell</f>
        <v/>
      </c>
      <c r="G93" s="471" t="str">
        <f t="shared" si="7"/>
        <v/>
      </c>
      <c r="H93" s="471" t="str">
        <f t="shared" si="8"/>
        <v/>
      </c>
      <c r="I93" s="154" t="str">
        <f t="shared" ca="1" si="9"/>
        <v/>
      </c>
      <c r="J93" s="286" t="str">
        <f t="shared" ca="1" si="10"/>
        <v/>
      </c>
      <c r="K93" s="286"/>
      <c r="L93" s="151" t="str">
        <f>SUM_Korrekturen</f>
        <v/>
      </c>
      <c r="M93" s="151" t="str">
        <f t="shared" ca="1" si="11"/>
        <v/>
      </c>
      <c r="N93" s="287"/>
    </row>
    <row r="94" spans="2:14" x14ac:dyDescent="0.25">
      <c r="B94" s="467"/>
      <c r="C94" s="468"/>
      <c r="D94" s="468"/>
      <c r="E94" s="469"/>
      <c r="F94" s="470" t="str">
        <f>SUM_Abrechnung_aktuell</f>
        <v/>
      </c>
      <c r="G94" s="471" t="str">
        <f t="shared" si="7"/>
        <v/>
      </c>
      <c r="H94" s="471" t="str">
        <f t="shared" si="8"/>
        <v/>
      </c>
      <c r="I94" s="154" t="str">
        <f t="shared" ca="1" si="9"/>
        <v/>
      </c>
      <c r="J94" s="286" t="str">
        <f t="shared" ca="1" si="10"/>
        <v/>
      </c>
      <c r="K94" s="286"/>
      <c r="L94" s="151" t="str">
        <f>SUM_Korrekturen</f>
        <v/>
      </c>
      <c r="M94" s="151" t="str">
        <f t="shared" ca="1" si="11"/>
        <v/>
      </c>
      <c r="N94" s="287"/>
    </row>
    <row r="95" spans="2:14" x14ac:dyDescent="0.25">
      <c r="B95" s="467"/>
      <c r="C95" s="468"/>
      <c r="D95" s="468"/>
      <c r="E95" s="469"/>
      <c r="F95" s="470" t="str">
        <f>SUM_Abrechnung_aktuell</f>
        <v/>
      </c>
      <c r="G95" s="471" t="str">
        <f t="shared" si="7"/>
        <v/>
      </c>
      <c r="H95" s="471" t="str">
        <f t="shared" si="8"/>
        <v/>
      </c>
      <c r="I95" s="154" t="str">
        <f t="shared" ca="1" si="9"/>
        <v/>
      </c>
      <c r="J95" s="286" t="str">
        <f t="shared" ca="1" si="10"/>
        <v/>
      </c>
      <c r="K95" s="286"/>
      <c r="L95" s="151" t="str">
        <f>SUM_Korrekturen</f>
        <v/>
      </c>
      <c r="M95" s="151" t="str">
        <f t="shared" ca="1" si="11"/>
        <v/>
      </c>
      <c r="N95" s="287"/>
    </row>
    <row r="96" spans="2:14" x14ac:dyDescent="0.25">
      <c r="B96" s="467"/>
      <c r="C96" s="468"/>
      <c r="D96" s="468"/>
      <c r="E96" s="469"/>
      <c r="F96" s="470" t="str">
        <f>SUM_Abrechnung_aktuell</f>
        <v/>
      </c>
      <c r="G96" s="471" t="str">
        <f t="shared" si="7"/>
        <v/>
      </c>
      <c r="H96" s="471" t="str">
        <f t="shared" si="8"/>
        <v/>
      </c>
      <c r="I96" s="154" t="str">
        <f t="shared" ca="1" si="9"/>
        <v/>
      </c>
      <c r="J96" s="286" t="str">
        <f t="shared" ca="1" si="10"/>
        <v/>
      </c>
      <c r="K96" s="286"/>
      <c r="L96" s="151" t="str">
        <f>SUM_Korrekturen</f>
        <v/>
      </c>
      <c r="M96" s="151" t="str">
        <f t="shared" ca="1" si="11"/>
        <v/>
      </c>
      <c r="N96" s="287"/>
    </row>
    <row r="97" spans="1:14" x14ac:dyDescent="0.25">
      <c r="B97" s="467"/>
      <c r="C97" s="468"/>
      <c r="D97" s="468"/>
      <c r="E97" s="469"/>
      <c r="F97" s="470" t="str">
        <f>SUM_Abrechnung_aktuell</f>
        <v/>
      </c>
      <c r="G97" s="471" t="str">
        <f t="shared" si="7"/>
        <v/>
      </c>
      <c r="H97" s="471" t="str">
        <f t="shared" si="8"/>
        <v/>
      </c>
      <c r="I97" s="154" t="str">
        <f t="shared" ca="1" si="9"/>
        <v/>
      </c>
      <c r="J97" s="286" t="str">
        <f t="shared" ca="1" si="10"/>
        <v/>
      </c>
      <c r="K97" s="286"/>
      <c r="L97" s="151" t="str">
        <f>SUM_Korrekturen</f>
        <v/>
      </c>
      <c r="M97" s="151" t="str">
        <f t="shared" ca="1" si="11"/>
        <v/>
      </c>
      <c r="N97" s="287"/>
    </row>
    <row r="98" spans="1:14" x14ac:dyDescent="0.25">
      <c r="B98" s="467"/>
      <c r="C98" s="468"/>
      <c r="D98" s="468"/>
      <c r="E98" s="469"/>
      <c r="F98" s="470" t="str">
        <f>SUM_Abrechnung_aktuell</f>
        <v/>
      </c>
      <c r="G98" s="471" t="str">
        <f t="shared" si="7"/>
        <v/>
      </c>
      <c r="H98" s="471" t="str">
        <f t="shared" si="8"/>
        <v/>
      </c>
      <c r="I98" s="154" t="str">
        <f t="shared" ca="1" si="9"/>
        <v/>
      </c>
      <c r="J98" s="286" t="str">
        <f t="shared" ca="1" si="10"/>
        <v/>
      </c>
      <c r="K98" s="286"/>
      <c r="L98" s="151" t="str">
        <f>SUM_Korrekturen</f>
        <v/>
      </c>
      <c r="M98" s="151" t="str">
        <f t="shared" ca="1" si="11"/>
        <v/>
      </c>
      <c r="N98" s="287"/>
    </row>
    <row r="99" spans="1:14" x14ac:dyDescent="0.25">
      <c r="B99" s="467"/>
      <c r="C99" s="468"/>
      <c r="D99" s="468"/>
      <c r="E99" s="469"/>
      <c r="F99" s="470" t="str">
        <f>SUM_Abrechnung_aktuell</f>
        <v/>
      </c>
      <c r="G99" s="471" t="str">
        <f t="shared" si="7"/>
        <v/>
      </c>
      <c r="H99" s="471" t="str">
        <f t="shared" si="8"/>
        <v/>
      </c>
      <c r="I99" s="154" t="str">
        <f t="shared" ca="1" si="9"/>
        <v/>
      </c>
      <c r="J99" s="286" t="str">
        <f t="shared" ca="1" si="10"/>
        <v/>
      </c>
      <c r="K99" s="286"/>
      <c r="L99" s="151" t="str">
        <f>SUM_Korrekturen</f>
        <v/>
      </c>
      <c r="M99" s="151" t="str">
        <f t="shared" ca="1" si="11"/>
        <v/>
      </c>
      <c r="N99" s="287"/>
    </row>
    <row r="100" spans="1:14" x14ac:dyDescent="0.25">
      <c r="B100" s="467"/>
      <c r="C100" s="468"/>
      <c r="D100" s="468"/>
      <c r="E100" s="469"/>
      <c r="F100" s="470" t="str">
        <f>SUM_Abrechnung_aktuell</f>
        <v/>
      </c>
      <c r="G100" s="471" t="str">
        <f t="shared" si="7"/>
        <v/>
      </c>
      <c r="H100" s="471" t="str">
        <f t="shared" si="8"/>
        <v/>
      </c>
      <c r="I100" s="154" t="str">
        <f t="shared" ca="1" si="9"/>
        <v/>
      </c>
      <c r="J100" s="286" t="str">
        <f t="shared" ca="1" si="10"/>
        <v/>
      </c>
      <c r="K100" s="286"/>
      <c r="L100" s="151" t="str">
        <f>SUM_Korrekturen</f>
        <v/>
      </c>
      <c r="M100" s="151" t="str">
        <f t="shared" ca="1" si="11"/>
        <v/>
      </c>
      <c r="N100" s="287"/>
    </row>
    <row r="101" spans="1:14" x14ac:dyDescent="0.25">
      <c r="B101" s="467"/>
      <c r="C101" s="468"/>
      <c r="D101" s="468"/>
      <c r="E101" s="469"/>
      <c r="F101" s="470" t="str">
        <f>SUM_Abrechnung_aktuell</f>
        <v/>
      </c>
      <c r="G101" s="471" t="str">
        <f t="shared" si="7"/>
        <v/>
      </c>
      <c r="H101" s="471" t="str">
        <f t="shared" si="8"/>
        <v/>
      </c>
      <c r="I101" s="154" t="str">
        <f t="shared" ca="1" si="9"/>
        <v/>
      </c>
      <c r="J101" s="286" t="str">
        <f t="shared" ca="1" si="10"/>
        <v/>
      </c>
      <c r="K101" s="286"/>
      <c r="L101" s="151" t="str">
        <f>SUM_Korrekturen</f>
        <v/>
      </c>
      <c r="M101" s="151" t="str">
        <f t="shared" ca="1" si="11"/>
        <v/>
      </c>
      <c r="N101" s="287"/>
    </row>
    <row r="102" spans="1:14" x14ac:dyDescent="0.25">
      <c r="B102" s="467"/>
      <c r="C102" s="468"/>
      <c r="D102" s="468"/>
      <c r="E102" s="469"/>
      <c r="F102" s="470" t="str">
        <f>SUM_Abrechnung_aktuell</f>
        <v/>
      </c>
      <c r="G102" s="471" t="str">
        <f t="shared" si="7"/>
        <v/>
      </c>
      <c r="H102" s="471" t="str">
        <f t="shared" si="8"/>
        <v/>
      </c>
      <c r="I102" s="154" t="str">
        <f t="shared" ca="1" si="9"/>
        <v/>
      </c>
      <c r="J102" s="286" t="str">
        <f t="shared" ca="1" si="10"/>
        <v/>
      </c>
      <c r="K102" s="286"/>
      <c r="L102" s="151" t="str">
        <f>SUM_Korrekturen</f>
        <v/>
      </c>
      <c r="M102" s="151" t="str">
        <f t="shared" ca="1" si="11"/>
        <v/>
      </c>
      <c r="N102" s="287"/>
    </row>
    <row r="103" spans="1:14" x14ac:dyDescent="0.25">
      <c r="B103" s="467"/>
      <c r="C103" s="468"/>
      <c r="D103" s="468"/>
      <c r="E103" s="469"/>
      <c r="F103" s="470" t="str">
        <f>SUM_Abrechnung_aktuell</f>
        <v/>
      </c>
      <c r="G103" s="471" t="str">
        <f t="shared" si="7"/>
        <v/>
      </c>
      <c r="H103" s="471" t="str">
        <f t="shared" si="8"/>
        <v/>
      </c>
      <c r="I103" s="154" t="str">
        <f t="shared" ca="1" si="9"/>
        <v/>
      </c>
      <c r="J103" s="286" t="str">
        <f t="shared" ca="1" si="10"/>
        <v/>
      </c>
      <c r="K103" s="286"/>
      <c r="L103" s="151" t="str">
        <f>SUM_Korrekturen</f>
        <v/>
      </c>
      <c r="M103" s="151" t="str">
        <f t="shared" ca="1" si="11"/>
        <v/>
      </c>
      <c r="N103" s="287"/>
    </row>
    <row r="104" spans="1:14" x14ac:dyDescent="0.25">
      <c r="B104" s="467"/>
      <c r="C104" s="468"/>
      <c r="D104" s="468"/>
      <c r="E104" s="469"/>
      <c r="F104" s="470" t="str">
        <f>SUM_Abrechnung_aktuell</f>
        <v/>
      </c>
      <c r="G104" s="471" t="str">
        <f t="shared" si="7"/>
        <v/>
      </c>
      <c r="H104" s="471" t="str">
        <f t="shared" si="8"/>
        <v/>
      </c>
      <c r="I104" s="154" t="str">
        <f t="shared" ca="1" si="9"/>
        <v/>
      </c>
      <c r="J104" s="286" t="str">
        <f t="shared" ca="1" si="10"/>
        <v/>
      </c>
      <c r="K104" s="286"/>
      <c r="L104" s="151" t="str">
        <f>SUM_Korrekturen</f>
        <v/>
      </c>
      <c r="M104" s="151" t="str">
        <f t="shared" ca="1" si="11"/>
        <v/>
      </c>
      <c r="N104" s="287"/>
    </row>
    <row r="105" spans="1:14" x14ac:dyDescent="0.25">
      <c r="B105" s="467"/>
      <c r="C105" s="468"/>
      <c r="D105" s="468"/>
      <c r="E105" s="469"/>
      <c r="F105" s="470" t="str">
        <f>SUM_Abrechnung_aktuell</f>
        <v/>
      </c>
      <c r="G105" s="471" t="str">
        <f t="shared" si="7"/>
        <v/>
      </c>
      <c r="H105" s="471" t="str">
        <f t="shared" si="8"/>
        <v/>
      </c>
      <c r="I105" s="154" t="str">
        <f t="shared" ca="1" si="9"/>
        <v/>
      </c>
      <c r="J105" s="286" t="str">
        <f t="shared" ca="1" si="10"/>
        <v/>
      </c>
      <c r="K105" s="286"/>
      <c r="L105" s="151" t="str">
        <f>SUM_Korrekturen</f>
        <v/>
      </c>
      <c r="M105" s="151" t="str">
        <f t="shared" ca="1" si="11"/>
        <v/>
      </c>
      <c r="N105" s="287"/>
    </row>
    <row r="106" spans="1:14" x14ac:dyDescent="0.25">
      <c r="A106" s="142"/>
      <c r="B106" s="157" t="str">
        <f>REPT("ENDE DES AUSWERTUNGSBEREICHES - ",3)</f>
        <v xml:space="preserve">ENDE DES AUSWERTUNGSBEREICHES - ENDE DES AUSWERTUNGSBEREICHES - ENDE DES AUSWERTUNGSBEREICHES - </v>
      </c>
      <c r="C106" s="158"/>
      <c r="D106" s="158"/>
      <c r="E106" s="142"/>
      <c r="F106" s="158"/>
      <c r="G106" s="158"/>
      <c r="H106" s="158"/>
      <c r="I106" s="159"/>
      <c r="J106" s="62"/>
      <c r="K106" s="62"/>
      <c r="L106" s="62"/>
      <c r="M106" s="62"/>
      <c r="N106" s="62"/>
    </row>
  </sheetData>
  <sheetProtection algorithmName="SHA-512" hashValue="CzlpjpL9xlLdnQDdu/NKbXph2glQ6J9E3dWflJm94or7IZinoxBq3XKhyRqJeFeSCP+2/ZUyMdOglbPbgrKXnw==" saltValue="9sDR/DaNSse8oO5nyK+ZUQ==" spinCount="100000" sheet="1" objects="1" scenarios="1"/>
  <customSheetViews>
    <customSheetView guid="{F775BF75-D0FA-43A4-AB91-EF60F5E14033}" scale="120" hiddenRows="1" hiddenColumns="1">
      <pane ySplit="9" topLeftCell="A10" activePane="bottomLeft" state="frozen"/>
      <selection pane="bottomLeft" activeCell="L10" sqref="L10"/>
    </customSheetView>
    <customSheetView guid="{F6B961D1-5561-4F67-8281-8DEF7EC36431}" scale="120" hiddenRows="1" hiddenColumns="1">
      <pane ySplit="9" topLeftCell="A10" activePane="bottomLeft" state="frozen"/>
      <selection pane="bottomLeft" activeCell="A6" sqref="A6"/>
    </customSheetView>
    <customSheetView guid="{D270E353-F87F-4A8E-A9CD-0E7D67CD15E6}" scale="120" hiddenRows="1" hiddenColumns="1">
      <pane ySplit="9" topLeftCell="A10" activePane="bottomLeft" state="frozen"/>
      <selection pane="bottomLeft" activeCell="B15" sqref="B15"/>
    </customSheetView>
  </customSheetViews>
  <mergeCells count="5">
    <mergeCell ref="C6:J6"/>
    <mergeCell ref="C2:H2"/>
    <mergeCell ref="C3:J3"/>
    <mergeCell ref="C4:J4"/>
    <mergeCell ref="C5:J5"/>
  </mergeCells>
  <phoneticPr fontId="9" type="noConversion"/>
  <conditionalFormatting sqref="C10:C105">
    <cfRule type="expression" dxfId="92" priority="18">
      <formula>AND(ISTEXT(A10),ISBLANK(C10))</formula>
    </cfRule>
  </conditionalFormatting>
  <conditionalFormatting sqref="J9:K105">
    <cfRule type="expression" dxfId="91" priority="19" stopIfTrue="1">
      <formula>IF(J9&gt;=10,TRUE,FALSE)</formula>
    </cfRule>
  </conditionalFormatting>
  <conditionalFormatting sqref="B10:B105">
    <cfRule type="expression" dxfId="90" priority="20">
      <formula>AND(ISTEXT(A10),ISBLANK(B10))</formula>
    </cfRule>
  </conditionalFormatting>
  <conditionalFormatting sqref="C2">
    <cfRule type="expression" dxfId="89" priority="22" stopIfTrue="1">
      <formula>ISBLANK(FB_ANG_FVNR)</formula>
    </cfRule>
  </conditionalFormatting>
  <conditionalFormatting sqref="C4">
    <cfRule type="expression" dxfId="88" priority="23" stopIfTrue="1">
      <formula>ISBLANK(FB_ANG_FIRMA)</formula>
    </cfRule>
  </conditionalFormatting>
  <conditionalFormatting sqref="C6">
    <cfRule type="expression" dxfId="87" priority="24" stopIfTrue="1">
      <formula>ISBLANK(FB_ANG_ANDERE)</formula>
    </cfRule>
  </conditionalFormatting>
  <conditionalFormatting sqref="C3:K3">
    <cfRule type="expression" dxfId="86" priority="25" stopIfTrue="1">
      <formula>OR(ISBLANK(FB_ANG_NUMMER),ISBLANK(FB_ANG_DATUM),ISBLANK(FB_ANG_EA_JA_NEIN))</formula>
    </cfRule>
  </conditionalFormatting>
  <conditionalFormatting sqref="D10:D105">
    <cfRule type="expression" dxfId="85" priority="40">
      <formula>AND(AND(ISTEXT(A10),FB_Help_Spaltenbezeichnung_bisher_abgerechnet_Format=1),IF(FB_ANG_NUMMER&gt;1,ISBLANK(D10),""))</formula>
    </cfRule>
  </conditionalFormatting>
  <conditionalFormatting sqref="B10">
    <cfRule type="expression" dxfId="84" priority="7">
      <formula>AND(ISTEXT(A10),ISBLANK(B10))</formula>
    </cfRule>
  </conditionalFormatting>
  <conditionalFormatting sqref="C5:J5">
    <cfRule type="expression" dxfId="83" priority="6">
      <formula>IF(FB_Help_Summenblatt_Mindesko_Imp_Farbe=1,TRUE,FALSE)</formula>
    </cfRule>
  </conditionalFormatting>
  <dataValidations count="6">
    <dataValidation type="textLength" operator="lessThanOrEqual" allowBlank="1" showErrorMessage="1" errorTitle="Texteingabe" error="Bitte beschränken Sie Ihre Eingabe auf maximal 100 Zeichen!" promptTitle="Texteingabe" prompt="Bitte geben Sie hier die Beschreibung des Gliederungspunktes gemäß der Beilage zum Fördervertrag ein. Die Eingabe muß bei detaillierten Beschreibungen nicht wörtlich übernommen werden. Zumindest  nachvollziehbare Abkürzung sollten enthalten sein." sqref="B10:B105" xr:uid="{00000000-0002-0000-0200-000003000000}">
      <formula1>100</formula1>
    </dataValidation>
    <dataValidation type="custom" operator="lessThanOrEqual" allowBlank="1" showErrorMessage="1" errorTitle="Pos.lt.FV!" error="Die von Ihnen eingegebene Zeichenkette ist unzulässig._x000a__x000a_Bitte überprüfen Sie die Angaben auf dem Beiblatt zum Förderungsvertrag (Projektkostengliederung)._x000a_" promptTitle="Pos.lt.FV!" prompt="Bitte geben Sie die Gliederungsbezeichnung gemäß &quot;Beiblatt zum Förderungsvertrag&quot; ein (z.B.: b1, p2, m3,i4..). _x000a_Die Zeichenanzahl ist mit maximal 3 Zeichen limitiert._x000a_Alphanumerische Eingabe (ein Buchstabe und max. zwei Ziffern)._x000a__x000a_" sqref="A10:A105" xr:uid="{00000000-0002-0000-0200-000005000000}">
      <formula1>AND(OR(LEN(A10)=2,LEN(A10)=3),ISTEXT(LEFT(A10,1)),ISNUMBER(VALUE(RIGHT(A10,1))),ISNUMBER(VALUE(MID(A10,2,1))),AND(CODE(LEFT(A10,1))&gt;96,CODE(LEFT(A10,1))&lt;123),NOT(ISNUMBER(VALUE(LEFT(A10,1)))),COUNTIF($A:$A,A10)=1)</formula1>
    </dataValidation>
    <dataValidation type="decimal" operator="greaterThan" allowBlank="1" showErrorMessage="1" errorTitle="Zahleneingabe" error="Bitte geben Sie die geplanten Kosten für diese Position lt. Fördervertrag an._x000a_" promptTitle="Zahleneingabe" prompt="Bitte erfassen Sie hier die EURO-Beträge, die lt. Kostengliederung (siehe Beilage zum Fördervertag) für die jeweilige Position vorgesehen sind._x000a_Die Eingabe ist auf Cent genau möglich, sollte aber zumindest auf EURO genau erfolgen._x000a__x000a_" sqref="C10:C105" xr:uid="{00000000-0002-0000-0200-000000000000}">
      <formula1>-10000000</formula1>
    </dataValidation>
    <dataValidation type="decimal" allowBlank="1" showErrorMessage="1" errorTitle="Zahleneingabe" error="Bitte geben Sie einen Wert zuwischen 0 und 100 ein._x000a_Nähere Informationen siehe Zeile 1 und Regsiter Anleitung._x000a_" sqref="E10:E105" xr:uid="{00000000-0002-0000-0200-000001000000}">
      <formula1>0</formula1>
      <formula2>100</formula2>
    </dataValidation>
    <dataValidation type="decimal" operator="greaterThan" allowBlank="1" showErrorMessage="1" errorTitle="Zahleneingabe" error="Bitte geben Sie die Summe über alle Teilabrechnung der bisher von Ihnen abgerechneten Kosten in EUR an._x000a_" sqref="D10:D105" xr:uid="{00000000-0002-0000-0200-000002000000}">
      <formula1>-100000000</formula1>
    </dataValidation>
    <dataValidation operator="greaterThan" allowBlank="1" errorTitle="Zahleneingabe erforderlich!" error="Sie müssen hier einen Zahlenwert eingeben. Die Verwendung geeigneter Funktionen (z.B. Formel aus Zelle &quot;G4&quot;) ist zulässig." promptTitle="Zahleneingabe!" prompt="Bitte geben Sie die Summe zur Kostenposition (siehe Spalte A) ein. Die Werte müssen sich aus den Details der Registerblätter &quot;Rechnungen&quot; und &quot;Personalkosten&quot; ergeben. Zur automatischen Berechnung kopieren Sie die Formel aus Zelle &quot;G4&quot;." sqref="F10:F105" xr:uid="{00000000-0002-0000-0200-000004000000}"/>
  </dataValidations>
  <printOptions gridLines="1"/>
  <pageMargins left="0.19685039370078741" right="0.19685039370078741" top="0.74803149606299213" bottom="1.1417322834645669" header="0.51181102362204722" footer="0.19685039370078741"/>
  <pageSetup paperSize="9" fitToHeight="0" orientation="landscape" blackAndWhite="1" r:id="rId1"/>
  <headerFooter alignWithMargins="0">
    <oddHeader>&amp;C&amp;"Arial,Fett"&amp;12&amp;A</oddHeader>
    <oddFooter>&amp;CSeite &amp;P&amp;R&amp;8firmenmäßige Fertigung des/der FörderungsnehmerIn</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Zusammenfassung">
    <pageSetUpPr fitToPage="1"/>
  </sheetPr>
  <dimension ref="A1:K110"/>
  <sheetViews>
    <sheetView zoomScale="120" zoomScaleNormal="120" workbookViewId="0">
      <pane ySplit="9" topLeftCell="A10" activePane="bottomLeft" state="frozen"/>
      <selection pane="bottomLeft" activeCell="B26" sqref="B26"/>
    </sheetView>
  </sheetViews>
  <sheetFormatPr baseColWidth="10" defaultColWidth="11.44140625" defaultRowHeight="13.2" zeroHeight="1" x14ac:dyDescent="0.25"/>
  <cols>
    <col min="1" max="1" width="5" style="126" customWidth="1"/>
    <col min="2" max="2" width="30.109375" style="126" customWidth="1"/>
    <col min="3" max="3" width="15.6640625" style="126" customWidth="1"/>
    <col min="4" max="4" width="8.6640625" style="126" customWidth="1"/>
    <col min="5" max="6" width="15.6640625" style="126" customWidth="1"/>
    <col min="7" max="7" width="0.5546875" style="167" customWidth="1"/>
    <col min="8" max="10" width="15.6640625" style="126" hidden="1" customWidth="1"/>
    <col min="11" max="11" width="0.6640625" style="167" customWidth="1"/>
    <col min="12" max="24" width="11.44140625" style="126" customWidth="1"/>
    <col min="25" max="53" width="10.88671875" style="126" customWidth="1"/>
    <col min="54" max="16384" width="11.44140625" style="126"/>
  </cols>
  <sheetData>
    <row r="1" spans="1:11" x14ac:dyDescent="0.25">
      <c r="A1" s="283"/>
      <c r="B1" s="283"/>
      <c r="C1" s="283"/>
      <c r="D1" s="283"/>
      <c r="E1" s="283"/>
      <c r="F1" s="266" t="str">
        <f>"Vorlagenversion: "&amp;TEXT(FB_HELP_VERSION,"#,0")</f>
        <v>Vorlagenversion: 13,3</v>
      </c>
      <c r="G1" s="203"/>
      <c r="H1" s="289"/>
      <c r="I1" s="288"/>
      <c r="J1" s="290"/>
      <c r="K1" s="211"/>
    </row>
    <row r="2" spans="1:11" x14ac:dyDescent="0.25">
      <c r="A2" s="81"/>
      <c r="B2" s="197" t="str">
        <f>IF(ISBLANK(FB_ANG_FVNR),"Förderungsvertragsnummer :",IF(ama_text="ja", "Genehmigungsscheiben Nr.:","Förderungsvertragsnummer:"))</f>
        <v>Förderungsvertragsnummer :</v>
      </c>
      <c r="C2" s="479" t="str">
        <f>IF(ISBLANK(FB_ANG_FVNR),"Förderungsvertragsnummer ist nicht erfaßt",FB_ANG_FVNR)</f>
        <v>Förderungsvertragsnummer ist nicht erfaßt</v>
      </c>
      <c r="D2" s="494"/>
      <c r="E2" s="494"/>
      <c r="F2" s="494"/>
      <c r="G2" s="203"/>
      <c r="H2" s="289"/>
      <c r="I2" s="288"/>
      <c r="J2" s="290"/>
      <c r="K2" s="211"/>
    </row>
    <row r="3" spans="1:11" x14ac:dyDescent="0.25">
      <c r="A3" s="81"/>
      <c r="B3" s="33" t="s">
        <v>409</v>
      </c>
      <c r="C3" s="492" t="str">
        <f ca="1">FB_Help_Bezeichnung_Bezeichnung_SUM</f>
        <v/>
      </c>
      <c r="D3" s="493"/>
      <c r="E3" s="493"/>
      <c r="F3" s="493"/>
      <c r="G3" s="204"/>
      <c r="H3" s="291" t="s">
        <v>542</v>
      </c>
      <c r="I3" s="292"/>
      <c r="J3" s="293"/>
      <c r="K3" s="211"/>
    </row>
    <row r="4" spans="1:11" x14ac:dyDescent="0.25">
      <c r="A4" s="257">
        <f>COUNTA(FB_ZUS_POS_LT_FV)</f>
        <v>0</v>
      </c>
      <c r="B4" s="34" t="s">
        <v>149</v>
      </c>
      <c r="C4" s="490" t="str">
        <f>IF(ISBLANK(FB_ANG_FIRMA),"Förderungsnehmer/Firmenwortlaut ist nicht erfaßt",FB_ANG_FIRMA)</f>
        <v>Förderungsnehmer/Firmenwortlaut ist nicht erfaßt</v>
      </c>
      <c r="D4" s="491"/>
      <c r="E4" s="491"/>
      <c r="F4" s="491"/>
      <c r="G4" s="205"/>
      <c r="H4" s="291" t="s">
        <v>543</v>
      </c>
      <c r="I4" s="292"/>
      <c r="J4" s="293"/>
      <c r="K4" s="211"/>
    </row>
    <row r="5" spans="1:11" x14ac:dyDescent="0.25">
      <c r="A5" s="92">
        <f ca="1">MAX(FB_ZUS_Anzahl_Zeilen,9)</f>
        <v>9</v>
      </c>
      <c r="B5" s="33"/>
      <c r="C5" s="491"/>
      <c r="D5" s="491"/>
      <c r="E5" s="491"/>
      <c r="F5" s="491"/>
      <c r="G5" s="206"/>
      <c r="H5" s="291" t="s">
        <v>544</v>
      </c>
      <c r="I5" s="292"/>
      <c r="J5" s="293"/>
      <c r="K5" s="211"/>
    </row>
    <row r="6" spans="1:11" x14ac:dyDescent="0.25">
      <c r="A6" s="93">
        <f t="array" aca="1" ref="A6" ca="1">MAX(ISTEXT(A10:INDIRECT("A"&amp;ROW(FB_ZUS_Ende_Auswertung)-1))*(ROW(A10:INDIRECT("A"&amp;ROW(FB_ZUS_Ende_Auswertung)-1))))</f>
        <v>0</v>
      </c>
      <c r="B6" s="35" t="s">
        <v>152</v>
      </c>
      <c r="C6" s="495" t="e">
        <f>IF(ISBLANK(FB_ANG_ANDERE),"Die Frage nach anderen Förderungen wurde nicht beantwortet!",IF(FB_ANG_ANDERE="nein","keine","siehe Beilage"))</f>
        <v>#REF!</v>
      </c>
      <c r="D6" s="496"/>
      <c r="E6" s="496"/>
      <c r="F6" s="496"/>
      <c r="G6" s="207"/>
      <c r="H6" s="294" t="s">
        <v>545</v>
      </c>
      <c r="I6" s="292"/>
      <c r="J6" s="293"/>
      <c r="K6" s="211"/>
    </row>
    <row r="7" spans="1:11" ht="39.6" x14ac:dyDescent="0.25">
      <c r="A7" s="83" t="str">
        <f>"Pos. lt."&amp;IF(ama_text="ja","GS","FV")</f>
        <v>Pos. lt.FV</v>
      </c>
      <c r="B7" s="83" t="str">
        <f>"Bezeichnung 
lt. "&amp;IF(ama_text="ja","Genehmigungsschreiben","Förderungsvertrag")</f>
        <v>Bezeichnung 
lt. Förderungsvertrag</v>
      </c>
      <c r="C7" s="29" t="str">
        <f ca="1">"Abgerechnet "&amp;  FB_Help_Zusammenfassung_Spaltenbez&amp;CHAR(10)&amp;"(in EUR)"</f>
        <v>Abgerechnet 
(in EUR)</v>
      </c>
      <c r="D7" s="196" t="str">
        <f ca="1">IF(FB_Help_Gemeinkosten_vorgesehen=1,"Gemein-
kosten
in %","")</f>
        <v/>
      </c>
      <c r="E7" s="29" t="str">
        <f ca="1">IF(FB_Help_Gemeinkosten_vorgesehen=1,"Gemeinkosten
absolut","keine Gemeinkosten vorgesehen")</f>
        <v>keine Gemeinkosten vorgesehen</v>
      </c>
      <c r="F7" s="29" t="s">
        <v>538</v>
      </c>
      <c r="G7" s="208"/>
      <c r="H7" s="208" t="str">
        <f>"Korrekturen"&amp;CHAR(10)&amp;"Sum. +/-"</f>
        <v>Korrekturen
Sum. +/-</v>
      </c>
      <c r="I7" s="212" t="s">
        <v>351</v>
      </c>
      <c r="J7" s="212" t="s">
        <v>546</v>
      </c>
      <c r="K7" s="211"/>
    </row>
    <row r="8" spans="1:11" hidden="1" x14ac:dyDescent="0.25">
      <c r="A8" s="37"/>
      <c r="B8" s="38"/>
      <c r="C8" s="37"/>
      <c r="D8" s="37"/>
      <c r="E8" s="37"/>
      <c r="F8" s="37"/>
      <c r="G8" s="209"/>
      <c r="K8" s="211"/>
    </row>
    <row r="9" spans="1:11" x14ac:dyDescent="0.25">
      <c r="A9" s="133"/>
      <c r="B9" s="166" t="s">
        <v>1</v>
      </c>
      <c r="C9" s="28">
        <f t="array" ref="C9">SUM(IF(ISTEXT(A10:A109),C10:C109,0))</f>
        <v>0</v>
      </c>
      <c r="D9" s="28"/>
      <c r="E9" s="28"/>
      <c r="F9" s="28">
        <f t="array" aca="1" ref="F9" ca="1">SUM(IF(ISTEXT(A10:A109),F10:F109,0))</f>
        <v>0</v>
      </c>
      <c r="G9" s="210"/>
      <c r="H9" s="82">
        <f t="array" ref="H9">SUM(IF(ISTEXT(A10:A109),H10:H109,0))</f>
        <v>0</v>
      </c>
      <c r="I9" s="82">
        <f>SUM(IF(ISTEXT(A10:A109),J10:J109,0))</f>
        <v>0</v>
      </c>
      <c r="J9" s="82">
        <f t="array" aca="1" ref="J9" ca="1">SUM(IF(ISTEXT(B10:B109),J10:J109,0))</f>
        <v>0</v>
      </c>
      <c r="K9" s="287"/>
    </row>
    <row r="10" spans="1:11" x14ac:dyDescent="0.25">
      <c r="A10" s="167"/>
      <c r="B10" s="198"/>
      <c r="C10" s="39" t="str">
        <f>ZUS_Abrechnung_aktuell</f>
        <v/>
      </c>
      <c r="D10" s="284"/>
      <c r="E10" s="10" t="str">
        <f t="shared" ref="E10:E41" ca="1" si="0">IF(AND(ISNUMBER(D10),ISNUMBER(C10),FB_Help_Gemeinkosten_vorgesehen=1),ROUND(INDIRECT("C"&amp;ROW())*INDIRECT("D"&amp;ROW()),2),"")</f>
        <v/>
      </c>
      <c r="F10" s="10" t="str">
        <f ca="1">IF(ISNUMBER(E10),C10+E10,C10)</f>
        <v/>
      </c>
      <c r="G10" s="286"/>
      <c r="H10" s="285" t="str">
        <f>ZUS_Korrekturen</f>
        <v/>
      </c>
      <c r="I10" s="285" t="str">
        <f ca="1">IF(ISNUMBER($C10),INDIRECT("c"&amp;ROW())-INDIRECT("H"&amp;ROW()),"")</f>
        <v/>
      </c>
      <c r="J10" s="285" t="str">
        <f t="shared" ref="J10:J23" ca="1" si="1">IF(AND(ISNUMBER(E10),FB_Help_Gemeinkosten_vorgesehen=1),ROUND(INDIRECT("i"&amp;ROW())*(1+INDIRECT("D"&amp;ROW())),2),IF(ISNUMBER(I10),I10,""))</f>
        <v/>
      </c>
      <c r="K10" s="287"/>
    </row>
    <row r="11" spans="1:11" x14ac:dyDescent="0.25">
      <c r="A11" s="167"/>
      <c r="B11" s="198"/>
      <c r="C11" s="39" t="str">
        <f>ZUS_Abrechnung_aktuell</f>
        <v/>
      </c>
      <c r="D11" s="284"/>
      <c r="E11" s="10" t="str">
        <f t="shared" ca="1" si="0"/>
        <v/>
      </c>
      <c r="F11" s="10" t="str">
        <f t="shared" ref="F11:F74" ca="1" si="2">IF(ISNUMBER(E11),C11+E11,C11)</f>
        <v/>
      </c>
      <c r="G11" s="286"/>
      <c r="H11" s="285" t="str">
        <f>ZUS_Korrekturen</f>
        <v/>
      </c>
      <c r="I11" s="285" t="str">
        <f ca="1">IF(ISNUMBER($C11),INDIRECT("c"&amp;ROW())-INDIRECT("H"&amp;ROW()),"")</f>
        <v/>
      </c>
      <c r="J11" s="285" t="str">
        <f t="shared" ca="1" si="1"/>
        <v/>
      </c>
      <c r="K11" s="287"/>
    </row>
    <row r="12" spans="1:11" x14ac:dyDescent="0.25">
      <c r="A12" s="167"/>
      <c r="B12" s="198"/>
      <c r="C12" s="39" t="str">
        <f>ZUS_Abrechnung_aktuell</f>
        <v/>
      </c>
      <c r="D12" s="284"/>
      <c r="E12" s="10" t="str">
        <f t="shared" ca="1" si="0"/>
        <v/>
      </c>
      <c r="F12" s="10" t="str">
        <f t="shared" ca="1" si="2"/>
        <v/>
      </c>
      <c r="G12" s="286"/>
      <c r="H12" s="285" t="str">
        <f>ZUS_Korrekturen</f>
        <v/>
      </c>
      <c r="I12" s="285" t="str">
        <f t="shared" ref="I12:I75" ca="1" si="3">IF(ISNUMBER($C12),INDIRECT("c"&amp;ROW())-INDIRECT("H"&amp;ROW()),"")</f>
        <v/>
      </c>
      <c r="J12" s="285" t="str">
        <f t="shared" ca="1" si="1"/>
        <v/>
      </c>
      <c r="K12" s="287"/>
    </row>
    <row r="13" spans="1:11" x14ac:dyDescent="0.25">
      <c r="A13" s="167"/>
      <c r="B13" s="198"/>
      <c r="C13" s="39" t="str">
        <f>ZUS_Abrechnung_aktuell</f>
        <v/>
      </c>
      <c r="D13" s="284"/>
      <c r="E13" s="10" t="str">
        <f t="shared" ca="1" si="0"/>
        <v/>
      </c>
      <c r="F13" s="10" t="str">
        <f t="shared" ca="1" si="2"/>
        <v/>
      </c>
      <c r="G13" s="286"/>
      <c r="H13" s="285" t="str">
        <f>ZUS_Korrekturen</f>
        <v/>
      </c>
      <c r="I13" s="285" t="str">
        <f t="shared" ca="1" si="3"/>
        <v/>
      </c>
      <c r="J13" s="285" t="str">
        <f t="shared" ca="1" si="1"/>
        <v/>
      </c>
      <c r="K13" s="287"/>
    </row>
    <row r="14" spans="1:11" x14ac:dyDescent="0.25">
      <c r="A14" s="167"/>
      <c r="B14" s="198"/>
      <c r="C14" s="39" t="str">
        <f>ZUS_Abrechnung_aktuell</f>
        <v/>
      </c>
      <c r="D14" s="284"/>
      <c r="E14" s="10" t="str">
        <f t="shared" ca="1" si="0"/>
        <v/>
      </c>
      <c r="F14" s="10" t="str">
        <f t="shared" ca="1" si="2"/>
        <v/>
      </c>
      <c r="G14" s="286"/>
      <c r="H14" s="285" t="str">
        <f>ZUS_Korrekturen</f>
        <v/>
      </c>
      <c r="I14" s="285" t="str">
        <f t="shared" ca="1" si="3"/>
        <v/>
      </c>
      <c r="J14" s="285" t="str">
        <f t="shared" ca="1" si="1"/>
        <v/>
      </c>
      <c r="K14" s="287"/>
    </row>
    <row r="15" spans="1:11" x14ac:dyDescent="0.25">
      <c r="A15" s="167"/>
      <c r="B15" s="198"/>
      <c r="C15" s="39" t="str">
        <f>ZUS_Abrechnung_aktuell</f>
        <v/>
      </c>
      <c r="D15" s="284"/>
      <c r="E15" s="10" t="str">
        <f t="shared" ca="1" si="0"/>
        <v/>
      </c>
      <c r="F15" s="10" t="str">
        <f t="shared" ca="1" si="2"/>
        <v/>
      </c>
      <c r="G15" s="286"/>
      <c r="H15" s="285" t="str">
        <f>ZUS_Korrekturen</f>
        <v/>
      </c>
      <c r="I15" s="285" t="str">
        <f t="shared" ca="1" si="3"/>
        <v/>
      </c>
      <c r="J15" s="285" t="str">
        <f t="shared" ca="1" si="1"/>
        <v/>
      </c>
      <c r="K15" s="287"/>
    </row>
    <row r="16" spans="1:11" x14ac:dyDescent="0.25">
      <c r="A16" s="167"/>
      <c r="B16" s="198"/>
      <c r="C16" s="39" t="str">
        <f>ZUS_Abrechnung_aktuell</f>
        <v/>
      </c>
      <c r="D16" s="284"/>
      <c r="E16" s="10" t="str">
        <f t="shared" ca="1" si="0"/>
        <v/>
      </c>
      <c r="F16" s="10" t="str">
        <f t="shared" ca="1" si="2"/>
        <v/>
      </c>
      <c r="G16" s="286"/>
      <c r="H16" s="285" t="str">
        <f>ZUS_Korrekturen</f>
        <v/>
      </c>
      <c r="I16" s="285" t="str">
        <f t="shared" ca="1" si="3"/>
        <v/>
      </c>
      <c r="J16" s="285" t="str">
        <f t="shared" ca="1" si="1"/>
        <v/>
      </c>
      <c r="K16" s="287"/>
    </row>
    <row r="17" spans="1:11" x14ac:dyDescent="0.25">
      <c r="A17" s="167"/>
      <c r="B17" s="198"/>
      <c r="C17" s="39" t="str">
        <f>ZUS_Abrechnung_aktuell</f>
        <v/>
      </c>
      <c r="D17" s="284"/>
      <c r="E17" s="10" t="str">
        <f t="shared" ca="1" si="0"/>
        <v/>
      </c>
      <c r="F17" s="10" t="str">
        <f t="shared" ca="1" si="2"/>
        <v/>
      </c>
      <c r="G17" s="286"/>
      <c r="H17" s="285" t="str">
        <f>ZUS_Korrekturen</f>
        <v/>
      </c>
      <c r="I17" s="285" t="str">
        <f t="shared" ca="1" si="3"/>
        <v/>
      </c>
      <c r="J17" s="285" t="str">
        <f t="shared" ca="1" si="1"/>
        <v/>
      </c>
      <c r="K17" s="287"/>
    </row>
    <row r="18" spans="1:11" x14ac:dyDescent="0.25">
      <c r="A18" s="167"/>
      <c r="B18" s="198"/>
      <c r="C18" s="39" t="str">
        <f>ZUS_Abrechnung_aktuell</f>
        <v/>
      </c>
      <c r="D18" s="284"/>
      <c r="E18" s="10" t="str">
        <f t="shared" ca="1" si="0"/>
        <v/>
      </c>
      <c r="F18" s="10" t="str">
        <f t="shared" ca="1" si="2"/>
        <v/>
      </c>
      <c r="G18" s="286"/>
      <c r="H18" s="285" t="str">
        <f>ZUS_Korrekturen</f>
        <v/>
      </c>
      <c r="I18" s="285" t="str">
        <f t="shared" ca="1" si="3"/>
        <v/>
      </c>
      <c r="J18" s="285" t="str">
        <f t="shared" ca="1" si="1"/>
        <v/>
      </c>
      <c r="K18" s="287"/>
    </row>
    <row r="19" spans="1:11" x14ac:dyDescent="0.25">
      <c r="A19" s="167"/>
      <c r="B19" s="198"/>
      <c r="C19" s="39" t="str">
        <f>ZUS_Abrechnung_aktuell</f>
        <v/>
      </c>
      <c r="D19" s="284"/>
      <c r="E19" s="10" t="str">
        <f t="shared" ca="1" si="0"/>
        <v/>
      </c>
      <c r="F19" s="10" t="str">
        <f t="shared" ca="1" si="2"/>
        <v/>
      </c>
      <c r="G19" s="286"/>
      <c r="H19" s="285" t="str">
        <f>ZUS_Korrekturen</f>
        <v/>
      </c>
      <c r="I19" s="285" t="str">
        <f t="shared" ca="1" si="3"/>
        <v/>
      </c>
      <c r="J19" s="285" t="str">
        <f t="shared" ca="1" si="1"/>
        <v/>
      </c>
      <c r="K19" s="287"/>
    </row>
    <row r="20" spans="1:11" x14ac:dyDescent="0.25">
      <c r="A20" s="167"/>
      <c r="B20" s="198"/>
      <c r="C20" s="39" t="str">
        <f>ZUS_Abrechnung_aktuell</f>
        <v/>
      </c>
      <c r="D20" s="284"/>
      <c r="E20" s="10" t="str">
        <f t="shared" ca="1" si="0"/>
        <v/>
      </c>
      <c r="F20" s="10" t="str">
        <f t="shared" ca="1" si="2"/>
        <v/>
      </c>
      <c r="G20" s="286"/>
      <c r="H20" s="285" t="str">
        <f>ZUS_Korrekturen</f>
        <v/>
      </c>
      <c r="I20" s="285" t="str">
        <f t="shared" ca="1" si="3"/>
        <v/>
      </c>
      <c r="J20" s="285" t="str">
        <f t="shared" ca="1" si="1"/>
        <v/>
      </c>
      <c r="K20" s="287"/>
    </row>
    <row r="21" spans="1:11" x14ac:dyDescent="0.25">
      <c r="A21" s="167"/>
      <c r="B21" s="198"/>
      <c r="C21" s="39" t="str">
        <f>ZUS_Abrechnung_aktuell</f>
        <v/>
      </c>
      <c r="D21" s="284"/>
      <c r="E21" s="10" t="str">
        <f t="shared" ca="1" si="0"/>
        <v/>
      </c>
      <c r="F21" s="10" t="str">
        <f t="shared" ca="1" si="2"/>
        <v/>
      </c>
      <c r="G21" s="286"/>
      <c r="H21" s="285" t="str">
        <f>ZUS_Korrekturen</f>
        <v/>
      </c>
      <c r="I21" s="285" t="str">
        <f t="shared" ca="1" si="3"/>
        <v/>
      </c>
      <c r="J21" s="285" t="str">
        <f t="shared" ca="1" si="1"/>
        <v/>
      </c>
      <c r="K21" s="287"/>
    </row>
    <row r="22" spans="1:11" x14ac:dyDescent="0.25">
      <c r="A22" s="167"/>
      <c r="B22" s="198"/>
      <c r="C22" s="39" t="str">
        <f>ZUS_Abrechnung_aktuell</f>
        <v/>
      </c>
      <c r="D22" s="284"/>
      <c r="E22" s="10" t="str">
        <f t="shared" ca="1" si="0"/>
        <v/>
      </c>
      <c r="F22" s="10" t="str">
        <f t="shared" ca="1" si="2"/>
        <v/>
      </c>
      <c r="G22" s="286"/>
      <c r="H22" s="285" t="str">
        <f>ZUS_Korrekturen</f>
        <v/>
      </c>
      <c r="I22" s="285" t="str">
        <f t="shared" ca="1" si="3"/>
        <v/>
      </c>
      <c r="J22" s="285" t="str">
        <f t="shared" ca="1" si="1"/>
        <v/>
      </c>
      <c r="K22" s="287"/>
    </row>
    <row r="23" spans="1:11" x14ac:dyDescent="0.25">
      <c r="A23" s="167"/>
      <c r="B23" s="198"/>
      <c r="C23" s="39" t="str">
        <f>ZUS_Abrechnung_aktuell</f>
        <v/>
      </c>
      <c r="D23" s="284"/>
      <c r="E23" s="10" t="str">
        <f t="shared" ca="1" si="0"/>
        <v/>
      </c>
      <c r="F23" s="10" t="str">
        <f t="shared" ca="1" si="2"/>
        <v/>
      </c>
      <c r="G23" s="286"/>
      <c r="H23" s="285" t="str">
        <f>ZUS_Korrekturen</f>
        <v/>
      </c>
      <c r="I23" s="285" t="str">
        <f t="shared" ca="1" si="3"/>
        <v/>
      </c>
      <c r="J23" s="285" t="str">
        <f t="shared" ca="1" si="1"/>
        <v/>
      </c>
      <c r="K23" s="287"/>
    </row>
    <row r="24" spans="1:11" x14ac:dyDescent="0.25">
      <c r="A24" s="167"/>
      <c r="B24" s="198"/>
      <c r="C24" s="39" t="str">
        <f>ZUS_Abrechnung_aktuell</f>
        <v/>
      </c>
      <c r="D24" s="284"/>
      <c r="E24" s="10" t="str">
        <f t="shared" ca="1" si="0"/>
        <v/>
      </c>
      <c r="F24" s="10" t="str">
        <f t="shared" ca="1" si="2"/>
        <v/>
      </c>
      <c r="G24" s="286"/>
      <c r="H24" s="285" t="str">
        <f>ZUS_Korrekturen</f>
        <v/>
      </c>
      <c r="I24" s="285" t="str">
        <f t="shared" ca="1" si="3"/>
        <v/>
      </c>
      <c r="J24" s="285" t="str">
        <f t="shared" ref="J24:J55" ca="1" si="4">IF(AND(ISNUMBER(D24),ISNUMBER(C24),FB_Help_Gemeinkosten_vorgesehen=1),ROUND(INDIRECT("i"&amp;ROW())*(1+INDIRECT("D"&amp;ROW())),2),"")</f>
        <v/>
      </c>
      <c r="K24" s="287"/>
    </row>
    <row r="25" spans="1:11" x14ac:dyDescent="0.25">
      <c r="A25" s="167"/>
      <c r="B25" s="198"/>
      <c r="C25" s="39" t="str">
        <f>ZUS_Abrechnung_aktuell</f>
        <v/>
      </c>
      <c r="D25" s="284"/>
      <c r="E25" s="10" t="str">
        <f t="shared" ca="1" si="0"/>
        <v/>
      </c>
      <c r="F25" s="10" t="str">
        <f t="shared" ca="1" si="2"/>
        <v/>
      </c>
      <c r="G25" s="286"/>
      <c r="H25" s="285" t="str">
        <f>ZUS_Korrekturen</f>
        <v/>
      </c>
      <c r="I25" s="285" t="str">
        <f t="shared" ca="1" si="3"/>
        <v/>
      </c>
      <c r="J25" s="285" t="str">
        <f t="shared" ca="1" si="4"/>
        <v/>
      </c>
      <c r="K25" s="287"/>
    </row>
    <row r="26" spans="1:11" x14ac:dyDescent="0.25">
      <c r="A26" s="167"/>
      <c r="B26" s="198"/>
      <c r="C26" s="39" t="str">
        <f>ZUS_Abrechnung_aktuell</f>
        <v/>
      </c>
      <c r="D26" s="284"/>
      <c r="E26" s="10" t="str">
        <f t="shared" ca="1" si="0"/>
        <v/>
      </c>
      <c r="F26" s="10" t="str">
        <f t="shared" ca="1" si="2"/>
        <v/>
      </c>
      <c r="G26" s="286"/>
      <c r="H26" s="285" t="str">
        <f>ZUS_Korrekturen</f>
        <v/>
      </c>
      <c r="I26" s="285" t="str">
        <f t="shared" ca="1" si="3"/>
        <v/>
      </c>
      <c r="J26" s="285" t="str">
        <f t="shared" ca="1" si="4"/>
        <v/>
      </c>
      <c r="K26" s="287"/>
    </row>
    <row r="27" spans="1:11" x14ac:dyDescent="0.25">
      <c r="A27" s="167"/>
      <c r="B27" s="198"/>
      <c r="C27" s="39" t="str">
        <f>ZUS_Abrechnung_aktuell</f>
        <v/>
      </c>
      <c r="D27" s="284"/>
      <c r="E27" s="10" t="str">
        <f t="shared" ca="1" si="0"/>
        <v/>
      </c>
      <c r="F27" s="10" t="str">
        <f t="shared" ca="1" si="2"/>
        <v/>
      </c>
      <c r="G27" s="286"/>
      <c r="H27" s="285" t="str">
        <f>ZUS_Korrekturen</f>
        <v/>
      </c>
      <c r="I27" s="285" t="str">
        <f t="shared" ca="1" si="3"/>
        <v/>
      </c>
      <c r="J27" s="285" t="str">
        <f t="shared" ca="1" si="4"/>
        <v/>
      </c>
      <c r="K27" s="287"/>
    </row>
    <row r="28" spans="1:11" x14ac:dyDescent="0.25">
      <c r="A28" s="167"/>
      <c r="B28" s="198"/>
      <c r="C28" s="39" t="str">
        <f>ZUS_Abrechnung_aktuell</f>
        <v/>
      </c>
      <c r="D28" s="284"/>
      <c r="E28" s="10" t="str">
        <f t="shared" ca="1" si="0"/>
        <v/>
      </c>
      <c r="F28" s="10" t="str">
        <f t="shared" ca="1" si="2"/>
        <v/>
      </c>
      <c r="G28" s="286"/>
      <c r="H28" s="285" t="str">
        <f>ZUS_Korrekturen</f>
        <v/>
      </c>
      <c r="I28" s="285" t="str">
        <f t="shared" ca="1" si="3"/>
        <v/>
      </c>
      <c r="J28" s="285" t="str">
        <f t="shared" ca="1" si="4"/>
        <v/>
      </c>
      <c r="K28" s="287"/>
    </row>
    <row r="29" spans="1:11" x14ac:dyDescent="0.25">
      <c r="A29" s="167"/>
      <c r="B29" s="198"/>
      <c r="C29" s="39" t="str">
        <f>ZUS_Abrechnung_aktuell</f>
        <v/>
      </c>
      <c r="D29" s="284"/>
      <c r="E29" s="10" t="str">
        <f t="shared" ca="1" si="0"/>
        <v/>
      </c>
      <c r="F29" s="10" t="str">
        <f t="shared" ca="1" si="2"/>
        <v/>
      </c>
      <c r="G29" s="286"/>
      <c r="H29" s="285" t="str">
        <f>ZUS_Korrekturen</f>
        <v/>
      </c>
      <c r="I29" s="285" t="str">
        <f t="shared" ca="1" si="3"/>
        <v/>
      </c>
      <c r="J29" s="285" t="str">
        <f t="shared" ca="1" si="4"/>
        <v/>
      </c>
      <c r="K29" s="287"/>
    </row>
    <row r="30" spans="1:11" x14ac:dyDescent="0.25">
      <c r="A30" s="167"/>
      <c r="B30" s="198"/>
      <c r="C30" s="39" t="str">
        <f>ZUS_Abrechnung_aktuell</f>
        <v/>
      </c>
      <c r="D30" s="284"/>
      <c r="E30" s="10" t="str">
        <f t="shared" ca="1" si="0"/>
        <v/>
      </c>
      <c r="F30" s="10" t="str">
        <f t="shared" ca="1" si="2"/>
        <v/>
      </c>
      <c r="G30" s="286"/>
      <c r="H30" s="285" t="str">
        <f>ZUS_Korrekturen</f>
        <v/>
      </c>
      <c r="I30" s="285" t="str">
        <f t="shared" ca="1" si="3"/>
        <v/>
      </c>
      <c r="J30" s="285" t="str">
        <f t="shared" ca="1" si="4"/>
        <v/>
      </c>
      <c r="K30" s="287"/>
    </row>
    <row r="31" spans="1:11" x14ac:dyDescent="0.25">
      <c r="A31" s="167"/>
      <c r="B31" s="198"/>
      <c r="C31" s="39" t="str">
        <f>ZUS_Abrechnung_aktuell</f>
        <v/>
      </c>
      <c r="D31" s="284"/>
      <c r="E31" s="10" t="str">
        <f t="shared" ca="1" si="0"/>
        <v/>
      </c>
      <c r="F31" s="10" t="str">
        <f t="shared" ca="1" si="2"/>
        <v/>
      </c>
      <c r="G31" s="286"/>
      <c r="H31" s="285" t="str">
        <f>ZUS_Korrekturen</f>
        <v/>
      </c>
      <c r="I31" s="285" t="str">
        <f t="shared" ca="1" si="3"/>
        <v/>
      </c>
      <c r="J31" s="285" t="str">
        <f t="shared" ca="1" si="4"/>
        <v/>
      </c>
      <c r="K31" s="287"/>
    </row>
    <row r="32" spans="1:11" x14ac:dyDescent="0.25">
      <c r="A32" s="167"/>
      <c r="B32" s="198"/>
      <c r="C32" s="39" t="str">
        <f>ZUS_Abrechnung_aktuell</f>
        <v/>
      </c>
      <c r="D32" s="284"/>
      <c r="E32" s="10" t="str">
        <f t="shared" ca="1" si="0"/>
        <v/>
      </c>
      <c r="F32" s="10" t="str">
        <f t="shared" ca="1" si="2"/>
        <v/>
      </c>
      <c r="G32" s="286"/>
      <c r="H32" s="285" t="str">
        <f>ZUS_Korrekturen</f>
        <v/>
      </c>
      <c r="I32" s="285" t="str">
        <f t="shared" ca="1" si="3"/>
        <v/>
      </c>
      <c r="J32" s="285" t="str">
        <f t="shared" ca="1" si="4"/>
        <v/>
      </c>
      <c r="K32" s="287"/>
    </row>
    <row r="33" spans="1:11" x14ac:dyDescent="0.25">
      <c r="A33" s="167"/>
      <c r="B33" s="198"/>
      <c r="C33" s="39" t="str">
        <f>ZUS_Abrechnung_aktuell</f>
        <v/>
      </c>
      <c r="D33" s="284"/>
      <c r="E33" s="10" t="str">
        <f t="shared" ca="1" si="0"/>
        <v/>
      </c>
      <c r="F33" s="10" t="str">
        <f t="shared" ca="1" si="2"/>
        <v/>
      </c>
      <c r="G33" s="286"/>
      <c r="H33" s="285" t="str">
        <f>ZUS_Korrekturen</f>
        <v/>
      </c>
      <c r="I33" s="285" t="str">
        <f t="shared" ca="1" si="3"/>
        <v/>
      </c>
      <c r="J33" s="285" t="str">
        <f t="shared" ca="1" si="4"/>
        <v/>
      </c>
      <c r="K33" s="287"/>
    </row>
    <row r="34" spans="1:11" x14ac:dyDescent="0.25">
      <c r="A34" s="167"/>
      <c r="B34" s="198"/>
      <c r="C34" s="39" t="str">
        <f>ZUS_Abrechnung_aktuell</f>
        <v/>
      </c>
      <c r="D34" s="284"/>
      <c r="E34" s="10" t="str">
        <f t="shared" ca="1" si="0"/>
        <v/>
      </c>
      <c r="F34" s="10" t="str">
        <f t="shared" ca="1" si="2"/>
        <v/>
      </c>
      <c r="G34" s="286"/>
      <c r="H34" s="285" t="str">
        <f>ZUS_Korrekturen</f>
        <v/>
      </c>
      <c r="I34" s="285" t="str">
        <f t="shared" ca="1" si="3"/>
        <v/>
      </c>
      <c r="J34" s="285" t="str">
        <f t="shared" ca="1" si="4"/>
        <v/>
      </c>
      <c r="K34" s="287"/>
    </row>
    <row r="35" spans="1:11" x14ac:dyDescent="0.25">
      <c r="A35" s="167"/>
      <c r="B35" s="198"/>
      <c r="C35" s="39" t="str">
        <f>ZUS_Abrechnung_aktuell</f>
        <v/>
      </c>
      <c r="D35" s="284"/>
      <c r="E35" s="10" t="str">
        <f t="shared" ca="1" si="0"/>
        <v/>
      </c>
      <c r="F35" s="10" t="str">
        <f t="shared" ca="1" si="2"/>
        <v/>
      </c>
      <c r="G35" s="286"/>
      <c r="H35" s="285" t="str">
        <f>ZUS_Korrekturen</f>
        <v/>
      </c>
      <c r="I35" s="285" t="str">
        <f t="shared" ca="1" si="3"/>
        <v/>
      </c>
      <c r="J35" s="285" t="str">
        <f t="shared" ca="1" si="4"/>
        <v/>
      </c>
      <c r="K35" s="287"/>
    </row>
    <row r="36" spans="1:11" x14ac:dyDescent="0.25">
      <c r="A36" s="167"/>
      <c r="B36" s="198"/>
      <c r="C36" s="39" t="str">
        <f>ZUS_Abrechnung_aktuell</f>
        <v/>
      </c>
      <c r="D36" s="284"/>
      <c r="E36" s="10" t="str">
        <f t="shared" ca="1" si="0"/>
        <v/>
      </c>
      <c r="F36" s="10" t="str">
        <f t="shared" ca="1" si="2"/>
        <v/>
      </c>
      <c r="G36" s="286"/>
      <c r="H36" s="285" t="str">
        <f>ZUS_Korrekturen</f>
        <v/>
      </c>
      <c r="I36" s="285" t="str">
        <f t="shared" ca="1" si="3"/>
        <v/>
      </c>
      <c r="J36" s="285" t="str">
        <f t="shared" ca="1" si="4"/>
        <v/>
      </c>
      <c r="K36" s="287"/>
    </row>
    <row r="37" spans="1:11" x14ac:dyDescent="0.25">
      <c r="A37" s="167"/>
      <c r="B37" s="198"/>
      <c r="C37" s="39" t="str">
        <f>ZUS_Abrechnung_aktuell</f>
        <v/>
      </c>
      <c r="D37" s="284"/>
      <c r="E37" s="10" t="str">
        <f t="shared" ca="1" si="0"/>
        <v/>
      </c>
      <c r="F37" s="10" t="str">
        <f t="shared" ca="1" si="2"/>
        <v/>
      </c>
      <c r="G37" s="286"/>
      <c r="H37" s="285" t="str">
        <f>ZUS_Korrekturen</f>
        <v/>
      </c>
      <c r="I37" s="285" t="str">
        <f t="shared" ca="1" si="3"/>
        <v/>
      </c>
      <c r="J37" s="285" t="str">
        <f t="shared" ca="1" si="4"/>
        <v/>
      </c>
      <c r="K37" s="287"/>
    </row>
    <row r="38" spans="1:11" x14ac:dyDescent="0.25">
      <c r="A38" s="167"/>
      <c r="B38" s="198"/>
      <c r="C38" s="39" t="str">
        <f>ZUS_Abrechnung_aktuell</f>
        <v/>
      </c>
      <c r="D38" s="284"/>
      <c r="E38" s="10" t="str">
        <f t="shared" ca="1" si="0"/>
        <v/>
      </c>
      <c r="F38" s="10" t="str">
        <f t="shared" ca="1" si="2"/>
        <v/>
      </c>
      <c r="G38" s="286"/>
      <c r="H38" s="285" t="str">
        <f>ZUS_Korrekturen</f>
        <v/>
      </c>
      <c r="I38" s="285" t="str">
        <f t="shared" ca="1" si="3"/>
        <v/>
      </c>
      <c r="J38" s="285" t="str">
        <f t="shared" ca="1" si="4"/>
        <v/>
      </c>
      <c r="K38" s="287"/>
    </row>
    <row r="39" spans="1:11" x14ac:dyDescent="0.25">
      <c r="A39" s="167"/>
      <c r="B39" s="198"/>
      <c r="C39" s="39" t="str">
        <f>ZUS_Abrechnung_aktuell</f>
        <v/>
      </c>
      <c r="D39" s="284"/>
      <c r="E39" s="10" t="str">
        <f t="shared" ca="1" si="0"/>
        <v/>
      </c>
      <c r="F39" s="10" t="str">
        <f t="shared" ca="1" si="2"/>
        <v/>
      </c>
      <c r="G39" s="286"/>
      <c r="H39" s="285" t="str">
        <f>ZUS_Korrekturen</f>
        <v/>
      </c>
      <c r="I39" s="285" t="str">
        <f t="shared" ca="1" si="3"/>
        <v/>
      </c>
      <c r="J39" s="285" t="str">
        <f t="shared" ca="1" si="4"/>
        <v/>
      </c>
      <c r="K39" s="287"/>
    </row>
    <row r="40" spans="1:11" x14ac:dyDescent="0.25">
      <c r="A40" s="167"/>
      <c r="B40" s="198"/>
      <c r="C40" s="39" t="str">
        <f>ZUS_Abrechnung_aktuell</f>
        <v/>
      </c>
      <c r="D40" s="284"/>
      <c r="E40" s="10" t="str">
        <f t="shared" ca="1" si="0"/>
        <v/>
      </c>
      <c r="F40" s="10" t="str">
        <f t="shared" ca="1" si="2"/>
        <v/>
      </c>
      <c r="G40" s="286"/>
      <c r="H40" s="285" t="str">
        <f>ZUS_Korrekturen</f>
        <v/>
      </c>
      <c r="I40" s="285" t="str">
        <f t="shared" ca="1" si="3"/>
        <v/>
      </c>
      <c r="J40" s="285" t="str">
        <f t="shared" ca="1" si="4"/>
        <v/>
      </c>
      <c r="K40" s="287"/>
    </row>
    <row r="41" spans="1:11" x14ac:dyDescent="0.25">
      <c r="A41" s="167"/>
      <c r="B41" s="198"/>
      <c r="C41" s="39" t="str">
        <f>ZUS_Abrechnung_aktuell</f>
        <v/>
      </c>
      <c r="D41" s="284"/>
      <c r="E41" s="10" t="str">
        <f t="shared" ca="1" si="0"/>
        <v/>
      </c>
      <c r="F41" s="10" t="str">
        <f t="shared" ca="1" si="2"/>
        <v/>
      </c>
      <c r="G41" s="286"/>
      <c r="H41" s="285" t="str">
        <f>ZUS_Korrekturen</f>
        <v/>
      </c>
      <c r="I41" s="285" t="str">
        <f t="shared" ca="1" si="3"/>
        <v/>
      </c>
      <c r="J41" s="285" t="str">
        <f t="shared" ca="1" si="4"/>
        <v/>
      </c>
      <c r="K41" s="287"/>
    </row>
    <row r="42" spans="1:11" x14ac:dyDescent="0.25">
      <c r="A42" s="167"/>
      <c r="B42" s="198"/>
      <c r="C42" s="39" t="str">
        <f>ZUS_Abrechnung_aktuell</f>
        <v/>
      </c>
      <c r="D42" s="284"/>
      <c r="E42" s="10" t="str">
        <f t="shared" ref="E42:E73" ca="1" si="5">IF(AND(ISNUMBER(D42),ISNUMBER(C42),FB_Help_Gemeinkosten_vorgesehen=1),ROUND(INDIRECT("C"&amp;ROW())*INDIRECT("D"&amp;ROW()),2),"")</f>
        <v/>
      </c>
      <c r="F42" s="10" t="str">
        <f t="shared" ca="1" si="2"/>
        <v/>
      </c>
      <c r="G42" s="286"/>
      <c r="H42" s="285" t="str">
        <f>ZUS_Korrekturen</f>
        <v/>
      </c>
      <c r="I42" s="285" t="str">
        <f t="shared" ca="1" si="3"/>
        <v/>
      </c>
      <c r="J42" s="285" t="str">
        <f t="shared" ca="1" si="4"/>
        <v/>
      </c>
      <c r="K42" s="287"/>
    </row>
    <row r="43" spans="1:11" x14ac:dyDescent="0.25">
      <c r="A43" s="167"/>
      <c r="B43" s="198"/>
      <c r="C43" s="39" t="str">
        <f>ZUS_Abrechnung_aktuell</f>
        <v/>
      </c>
      <c r="D43" s="284"/>
      <c r="E43" s="10" t="str">
        <f t="shared" ca="1" si="5"/>
        <v/>
      </c>
      <c r="F43" s="10" t="str">
        <f t="shared" ca="1" si="2"/>
        <v/>
      </c>
      <c r="G43" s="286"/>
      <c r="H43" s="285" t="str">
        <f>ZUS_Korrekturen</f>
        <v/>
      </c>
      <c r="I43" s="285" t="str">
        <f t="shared" ca="1" si="3"/>
        <v/>
      </c>
      <c r="J43" s="285" t="str">
        <f t="shared" ca="1" si="4"/>
        <v/>
      </c>
      <c r="K43" s="287"/>
    </row>
    <row r="44" spans="1:11" x14ac:dyDescent="0.25">
      <c r="A44" s="167"/>
      <c r="B44" s="198"/>
      <c r="C44" s="39" t="str">
        <f>ZUS_Abrechnung_aktuell</f>
        <v/>
      </c>
      <c r="D44" s="284"/>
      <c r="E44" s="10" t="str">
        <f t="shared" ca="1" si="5"/>
        <v/>
      </c>
      <c r="F44" s="10" t="str">
        <f t="shared" ca="1" si="2"/>
        <v/>
      </c>
      <c r="G44" s="286"/>
      <c r="H44" s="285" t="str">
        <f>ZUS_Korrekturen</f>
        <v/>
      </c>
      <c r="I44" s="285" t="str">
        <f t="shared" ca="1" si="3"/>
        <v/>
      </c>
      <c r="J44" s="285" t="str">
        <f t="shared" ca="1" si="4"/>
        <v/>
      </c>
      <c r="K44" s="287"/>
    </row>
    <row r="45" spans="1:11" x14ac:dyDescent="0.25">
      <c r="A45" s="167"/>
      <c r="B45" s="198"/>
      <c r="C45" s="39" t="str">
        <f>ZUS_Abrechnung_aktuell</f>
        <v/>
      </c>
      <c r="D45" s="284"/>
      <c r="E45" s="10" t="str">
        <f t="shared" ca="1" si="5"/>
        <v/>
      </c>
      <c r="F45" s="10" t="str">
        <f t="shared" ca="1" si="2"/>
        <v/>
      </c>
      <c r="G45" s="286"/>
      <c r="H45" s="285" t="str">
        <f>ZUS_Korrekturen</f>
        <v/>
      </c>
      <c r="I45" s="285" t="str">
        <f t="shared" ca="1" si="3"/>
        <v/>
      </c>
      <c r="J45" s="285" t="str">
        <f t="shared" ca="1" si="4"/>
        <v/>
      </c>
      <c r="K45" s="287"/>
    </row>
    <row r="46" spans="1:11" x14ac:dyDescent="0.25">
      <c r="A46" s="167"/>
      <c r="B46" s="198"/>
      <c r="C46" s="39" t="str">
        <f>ZUS_Abrechnung_aktuell</f>
        <v/>
      </c>
      <c r="D46" s="284"/>
      <c r="E46" s="10" t="str">
        <f t="shared" ca="1" si="5"/>
        <v/>
      </c>
      <c r="F46" s="10" t="str">
        <f t="shared" ca="1" si="2"/>
        <v/>
      </c>
      <c r="G46" s="286"/>
      <c r="H46" s="285" t="str">
        <f>ZUS_Korrekturen</f>
        <v/>
      </c>
      <c r="I46" s="285" t="str">
        <f t="shared" ca="1" si="3"/>
        <v/>
      </c>
      <c r="J46" s="285" t="str">
        <f t="shared" ca="1" si="4"/>
        <v/>
      </c>
      <c r="K46" s="287"/>
    </row>
    <row r="47" spans="1:11" x14ac:dyDescent="0.25">
      <c r="A47" s="167"/>
      <c r="B47" s="198"/>
      <c r="C47" s="39" t="str">
        <f>ZUS_Abrechnung_aktuell</f>
        <v/>
      </c>
      <c r="D47" s="284"/>
      <c r="E47" s="10" t="str">
        <f t="shared" ca="1" si="5"/>
        <v/>
      </c>
      <c r="F47" s="10" t="str">
        <f t="shared" ca="1" si="2"/>
        <v/>
      </c>
      <c r="G47" s="286"/>
      <c r="H47" s="285" t="str">
        <f>ZUS_Korrekturen</f>
        <v/>
      </c>
      <c r="I47" s="285" t="str">
        <f t="shared" ca="1" si="3"/>
        <v/>
      </c>
      <c r="J47" s="285" t="str">
        <f t="shared" ca="1" si="4"/>
        <v/>
      </c>
      <c r="K47" s="287"/>
    </row>
    <row r="48" spans="1:11" x14ac:dyDescent="0.25">
      <c r="A48" s="167"/>
      <c r="B48" s="198"/>
      <c r="C48" s="39" t="str">
        <f>ZUS_Abrechnung_aktuell</f>
        <v/>
      </c>
      <c r="D48" s="284"/>
      <c r="E48" s="10" t="str">
        <f t="shared" ca="1" si="5"/>
        <v/>
      </c>
      <c r="F48" s="10" t="str">
        <f t="shared" ca="1" si="2"/>
        <v/>
      </c>
      <c r="G48" s="286"/>
      <c r="H48" s="285" t="str">
        <f>ZUS_Korrekturen</f>
        <v/>
      </c>
      <c r="I48" s="285" t="str">
        <f t="shared" ca="1" si="3"/>
        <v/>
      </c>
      <c r="J48" s="285" t="str">
        <f t="shared" ca="1" si="4"/>
        <v/>
      </c>
      <c r="K48" s="287"/>
    </row>
    <row r="49" spans="1:11" x14ac:dyDescent="0.25">
      <c r="A49" s="167"/>
      <c r="B49" s="198"/>
      <c r="C49" s="39" t="str">
        <f>ZUS_Abrechnung_aktuell</f>
        <v/>
      </c>
      <c r="D49" s="284"/>
      <c r="E49" s="10" t="str">
        <f t="shared" ca="1" si="5"/>
        <v/>
      </c>
      <c r="F49" s="10" t="str">
        <f t="shared" ca="1" si="2"/>
        <v/>
      </c>
      <c r="G49" s="286"/>
      <c r="H49" s="285" t="str">
        <f>ZUS_Korrekturen</f>
        <v/>
      </c>
      <c r="I49" s="285" t="str">
        <f t="shared" ca="1" si="3"/>
        <v/>
      </c>
      <c r="J49" s="285" t="str">
        <f t="shared" ca="1" si="4"/>
        <v/>
      </c>
      <c r="K49" s="287"/>
    </row>
    <row r="50" spans="1:11" x14ac:dyDescent="0.25">
      <c r="A50" s="167"/>
      <c r="B50" s="198"/>
      <c r="C50" s="39" t="str">
        <f>ZUS_Abrechnung_aktuell</f>
        <v/>
      </c>
      <c r="D50" s="284"/>
      <c r="E50" s="10" t="str">
        <f t="shared" ca="1" si="5"/>
        <v/>
      </c>
      <c r="F50" s="10" t="str">
        <f t="shared" ca="1" si="2"/>
        <v/>
      </c>
      <c r="G50" s="286"/>
      <c r="H50" s="285" t="str">
        <f>ZUS_Korrekturen</f>
        <v/>
      </c>
      <c r="I50" s="285" t="str">
        <f t="shared" ca="1" si="3"/>
        <v/>
      </c>
      <c r="J50" s="285" t="str">
        <f t="shared" ca="1" si="4"/>
        <v/>
      </c>
      <c r="K50" s="287"/>
    </row>
    <row r="51" spans="1:11" x14ac:dyDescent="0.25">
      <c r="A51" s="167"/>
      <c r="B51" s="198"/>
      <c r="C51" s="39" t="str">
        <f>ZUS_Abrechnung_aktuell</f>
        <v/>
      </c>
      <c r="D51" s="284"/>
      <c r="E51" s="10" t="str">
        <f t="shared" ca="1" si="5"/>
        <v/>
      </c>
      <c r="F51" s="10" t="str">
        <f t="shared" ca="1" si="2"/>
        <v/>
      </c>
      <c r="G51" s="286"/>
      <c r="H51" s="285" t="str">
        <f>ZUS_Korrekturen</f>
        <v/>
      </c>
      <c r="I51" s="285" t="str">
        <f t="shared" ca="1" si="3"/>
        <v/>
      </c>
      <c r="J51" s="285" t="str">
        <f t="shared" ca="1" si="4"/>
        <v/>
      </c>
      <c r="K51" s="287"/>
    </row>
    <row r="52" spans="1:11" x14ac:dyDescent="0.25">
      <c r="A52" s="167"/>
      <c r="B52" s="198"/>
      <c r="C52" s="39" t="str">
        <f>ZUS_Abrechnung_aktuell</f>
        <v/>
      </c>
      <c r="D52" s="284"/>
      <c r="E52" s="10" t="str">
        <f t="shared" ca="1" si="5"/>
        <v/>
      </c>
      <c r="F52" s="10" t="str">
        <f t="shared" ca="1" si="2"/>
        <v/>
      </c>
      <c r="G52" s="286"/>
      <c r="H52" s="285" t="str">
        <f>ZUS_Korrekturen</f>
        <v/>
      </c>
      <c r="I52" s="285" t="str">
        <f t="shared" ca="1" si="3"/>
        <v/>
      </c>
      <c r="J52" s="285" t="str">
        <f t="shared" ca="1" si="4"/>
        <v/>
      </c>
      <c r="K52" s="287"/>
    </row>
    <row r="53" spans="1:11" x14ac:dyDescent="0.25">
      <c r="A53" s="167"/>
      <c r="B53" s="198"/>
      <c r="C53" s="39" t="str">
        <f>ZUS_Abrechnung_aktuell</f>
        <v/>
      </c>
      <c r="D53" s="284"/>
      <c r="E53" s="10" t="str">
        <f t="shared" ca="1" si="5"/>
        <v/>
      </c>
      <c r="F53" s="10" t="str">
        <f t="shared" ca="1" si="2"/>
        <v/>
      </c>
      <c r="G53" s="286"/>
      <c r="H53" s="285" t="str">
        <f>ZUS_Korrekturen</f>
        <v/>
      </c>
      <c r="I53" s="285" t="str">
        <f t="shared" ca="1" si="3"/>
        <v/>
      </c>
      <c r="J53" s="285" t="str">
        <f t="shared" ca="1" si="4"/>
        <v/>
      </c>
      <c r="K53" s="287"/>
    </row>
    <row r="54" spans="1:11" x14ac:dyDescent="0.25">
      <c r="A54" s="167"/>
      <c r="B54" s="198"/>
      <c r="C54" s="39" t="str">
        <f>ZUS_Abrechnung_aktuell</f>
        <v/>
      </c>
      <c r="D54" s="284"/>
      <c r="E54" s="10" t="str">
        <f t="shared" ca="1" si="5"/>
        <v/>
      </c>
      <c r="F54" s="10" t="str">
        <f t="shared" ca="1" si="2"/>
        <v/>
      </c>
      <c r="G54" s="286"/>
      <c r="H54" s="285" t="str">
        <f>ZUS_Korrekturen</f>
        <v/>
      </c>
      <c r="I54" s="285" t="str">
        <f t="shared" ca="1" si="3"/>
        <v/>
      </c>
      <c r="J54" s="285" t="str">
        <f t="shared" ca="1" si="4"/>
        <v/>
      </c>
      <c r="K54" s="287"/>
    </row>
    <row r="55" spans="1:11" x14ac:dyDescent="0.25">
      <c r="A55" s="167"/>
      <c r="B55" s="198"/>
      <c r="C55" s="39" t="str">
        <f>ZUS_Abrechnung_aktuell</f>
        <v/>
      </c>
      <c r="D55" s="284"/>
      <c r="E55" s="10" t="str">
        <f t="shared" ca="1" si="5"/>
        <v/>
      </c>
      <c r="F55" s="10" t="str">
        <f t="shared" ca="1" si="2"/>
        <v/>
      </c>
      <c r="G55" s="286"/>
      <c r="H55" s="285" t="str">
        <f>ZUS_Korrekturen</f>
        <v/>
      </c>
      <c r="I55" s="285" t="str">
        <f t="shared" ca="1" si="3"/>
        <v/>
      </c>
      <c r="J55" s="285" t="str">
        <f t="shared" ca="1" si="4"/>
        <v/>
      </c>
      <c r="K55" s="287"/>
    </row>
    <row r="56" spans="1:11" x14ac:dyDescent="0.25">
      <c r="A56" s="167"/>
      <c r="B56" s="198"/>
      <c r="C56" s="39" t="str">
        <f>ZUS_Abrechnung_aktuell</f>
        <v/>
      </c>
      <c r="D56" s="284"/>
      <c r="E56" s="10" t="str">
        <f t="shared" ca="1" si="5"/>
        <v/>
      </c>
      <c r="F56" s="10" t="str">
        <f t="shared" ca="1" si="2"/>
        <v/>
      </c>
      <c r="G56" s="286"/>
      <c r="H56" s="285" t="str">
        <f>ZUS_Korrekturen</f>
        <v/>
      </c>
      <c r="I56" s="285" t="str">
        <f t="shared" ca="1" si="3"/>
        <v/>
      </c>
      <c r="J56" s="285" t="str">
        <f t="shared" ref="J56:J87" ca="1" si="6">IF(AND(ISNUMBER(D56),ISNUMBER(C56),FB_Help_Gemeinkosten_vorgesehen=1),ROUND(INDIRECT("i"&amp;ROW())*(1+INDIRECT("D"&amp;ROW())),2),"")</f>
        <v/>
      </c>
      <c r="K56" s="287"/>
    </row>
    <row r="57" spans="1:11" x14ac:dyDescent="0.25">
      <c r="A57" s="167"/>
      <c r="B57" s="198"/>
      <c r="C57" s="39" t="str">
        <f>ZUS_Abrechnung_aktuell</f>
        <v/>
      </c>
      <c r="D57" s="284"/>
      <c r="E57" s="10" t="str">
        <f t="shared" ca="1" si="5"/>
        <v/>
      </c>
      <c r="F57" s="10" t="str">
        <f t="shared" ca="1" si="2"/>
        <v/>
      </c>
      <c r="G57" s="286"/>
      <c r="H57" s="285" t="str">
        <f>ZUS_Korrekturen</f>
        <v/>
      </c>
      <c r="I57" s="285" t="str">
        <f t="shared" ca="1" si="3"/>
        <v/>
      </c>
      <c r="J57" s="285" t="str">
        <f t="shared" ca="1" si="6"/>
        <v/>
      </c>
      <c r="K57" s="287"/>
    </row>
    <row r="58" spans="1:11" x14ac:dyDescent="0.25">
      <c r="A58" s="167"/>
      <c r="B58" s="198"/>
      <c r="C58" s="39" t="str">
        <f>ZUS_Abrechnung_aktuell</f>
        <v/>
      </c>
      <c r="D58" s="284"/>
      <c r="E58" s="10" t="str">
        <f t="shared" ca="1" si="5"/>
        <v/>
      </c>
      <c r="F58" s="10" t="str">
        <f t="shared" ca="1" si="2"/>
        <v/>
      </c>
      <c r="G58" s="286"/>
      <c r="H58" s="285" t="str">
        <f>ZUS_Korrekturen</f>
        <v/>
      </c>
      <c r="I58" s="285" t="str">
        <f t="shared" ca="1" si="3"/>
        <v/>
      </c>
      <c r="J58" s="285" t="str">
        <f t="shared" ca="1" si="6"/>
        <v/>
      </c>
      <c r="K58" s="287"/>
    </row>
    <row r="59" spans="1:11" x14ac:dyDescent="0.25">
      <c r="A59" s="167"/>
      <c r="B59" s="198"/>
      <c r="C59" s="39" t="str">
        <f>ZUS_Abrechnung_aktuell</f>
        <v/>
      </c>
      <c r="D59" s="284"/>
      <c r="E59" s="10" t="str">
        <f t="shared" ca="1" si="5"/>
        <v/>
      </c>
      <c r="F59" s="10" t="str">
        <f t="shared" ca="1" si="2"/>
        <v/>
      </c>
      <c r="G59" s="286"/>
      <c r="H59" s="285" t="str">
        <f>ZUS_Korrekturen</f>
        <v/>
      </c>
      <c r="I59" s="285" t="str">
        <f t="shared" ca="1" si="3"/>
        <v/>
      </c>
      <c r="J59" s="285" t="str">
        <f t="shared" ca="1" si="6"/>
        <v/>
      </c>
      <c r="K59" s="287"/>
    </row>
    <row r="60" spans="1:11" x14ac:dyDescent="0.25">
      <c r="A60" s="167"/>
      <c r="B60" s="198"/>
      <c r="C60" s="39" t="str">
        <f>ZUS_Abrechnung_aktuell</f>
        <v/>
      </c>
      <c r="D60" s="284"/>
      <c r="E60" s="10" t="str">
        <f t="shared" ca="1" si="5"/>
        <v/>
      </c>
      <c r="F60" s="10" t="str">
        <f t="shared" ca="1" si="2"/>
        <v/>
      </c>
      <c r="G60" s="286"/>
      <c r="H60" s="285" t="str">
        <f>ZUS_Korrekturen</f>
        <v/>
      </c>
      <c r="I60" s="285" t="str">
        <f t="shared" ca="1" si="3"/>
        <v/>
      </c>
      <c r="J60" s="285" t="str">
        <f t="shared" ca="1" si="6"/>
        <v/>
      </c>
      <c r="K60" s="287"/>
    </row>
    <row r="61" spans="1:11" x14ac:dyDescent="0.25">
      <c r="A61" s="167"/>
      <c r="B61" s="198"/>
      <c r="C61" s="39" t="str">
        <f>ZUS_Abrechnung_aktuell</f>
        <v/>
      </c>
      <c r="D61" s="284"/>
      <c r="E61" s="10" t="str">
        <f t="shared" ca="1" si="5"/>
        <v/>
      </c>
      <c r="F61" s="10" t="str">
        <f t="shared" ca="1" si="2"/>
        <v/>
      </c>
      <c r="G61" s="286"/>
      <c r="H61" s="285" t="str">
        <f>ZUS_Korrekturen</f>
        <v/>
      </c>
      <c r="I61" s="285" t="str">
        <f t="shared" ca="1" si="3"/>
        <v/>
      </c>
      <c r="J61" s="285" t="str">
        <f t="shared" ca="1" si="6"/>
        <v/>
      </c>
      <c r="K61" s="287"/>
    </row>
    <row r="62" spans="1:11" x14ac:dyDescent="0.25">
      <c r="A62" s="167"/>
      <c r="B62" s="198"/>
      <c r="C62" s="39" t="str">
        <f>ZUS_Abrechnung_aktuell</f>
        <v/>
      </c>
      <c r="D62" s="284"/>
      <c r="E62" s="10" t="str">
        <f t="shared" ca="1" si="5"/>
        <v/>
      </c>
      <c r="F62" s="10" t="str">
        <f t="shared" ca="1" si="2"/>
        <v/>
      </c>
      <c r="G62" s="286"/>
      <c r="H62" s="285" t="str">
        <f>ZUS_Korrekturen</f>
        <v/>
      </c>
      <c r="I62" s="285" t="str">
        <f t="shared" ca="1" si="3"/>
        <v/>
      </c>
      <c r="J62" s="285" t="str">
        <f t="shared" ca="1" si="6"/>
        <v/>
      </c>
      <c r="K62" s="287"/>
    </row>
    <row r="63" spans="1:11" x14ac:dyDescent="0.25">
      <c r="A63" s="167"/>
      <c r="B63" s="198"/>
      <c r="C63" s="39" t="str">
        <f>ZUS_Abrechnung_aktuell</f>
        <v/>
      </c>
      <c r="D63" s="284"/>
      <c r="E63" s="10" t="str">
        <f t="shared" ca="1" si="5"/>
        <v/>
      </c>
      <c r="F63" s="10" t="str">
        <f t="shared" ca="1" si="2"/>
        <v/>
      </c>
      <c r="G63" s="286"/>
      <c r="H63" s="285" t="str">
        <f>ZUS_Korrekturen</f>
        <v/>
      </c>
      <c r="I63" s="285" t="str">
        <f t="shared" ca="1" si="3"/>
        <v/>
      </c>
      <c r="J63" s="285" t="str">
        <f t="shared" ca="1" si="6"/>
        <v/>
      </c>
      <c r="K63" s="287"/>
    </row>
    <row r="64" spans="1:11" x14ac:dyDescent="0.25">
      <c r="A64" s="167"/>
      <c r="B64" s="198"/>
      <c r="C64" s="39" t="str">
        <f>ZUS_Abrechnung_aktuell</f>
        <v/>
      </c>
      <c r="D64" s="284"/>
      <c r="E64" s="10" t="str">
        <f t="shared" ca="1" si="5"/>
        <v/>
      </c>
      <c r="F64" s="10" t="str">
        <f t="shared" ca="1" si="2"/>
        <v/>
      </c>
      <c r="G64" s="286"/>
      <c r="H64" s="285" t="str">
        <f>ZUS_Korrekturen</f>
        <v/>
      </c>
      <c r="I64" s="285" t="str">
        <f t="shared" ca="1" si="3"/>
        <v/>
      </c>
      <c r="J64" s="285" t="str">
        <f t="shared" ca="1" si="6"/>
        <v/>
      </c>
      <c r="K64" s="287"/>
    </row>
    <row r="65" spans="1:11" x14ac:dyDescent="0.25">
      <c r="A65" s="167"/>
      <c r="B65" s="198"/>
      <c r="C65" s="39" t="str">
        <f>ZUS_Abrechnung_aktuell</f>
        <v/>
      </c>
      <c r="D65" s="284"/>
      <c r="E65" s="10" t="str">
        <f t="shared" ca="1" si="5"/>
        <v/>
      </c>
      <c r="F65" s="10" t="str">
        <f t="shared" ca="1" si="2"/>
        <v/>
      </c>
      <c r="G65" s="286"/>
      <c r="H65" s="285" t="str">
        <f>ZUS_Korrekturen</f>
        <v/>
      </c>
      <c r="I65" s="285" t="str">
        <f t="shared" ca="1" si="3"/>
        <v/>
      </c>
      <c r="J65" s="285" t="str">
        <f t="shared" ca="1" si="6"/>
        <v/>
      </c>
      <c r="K65" s="287"/>
    </row>
    <row r="66" spans="1:11" x14ac:dyDescent="0.25">
      <c r="A66" s="167"/>
      <c r="B66" s="198"/>
      <c r="C66" s="39" t="str">
        <f>ZUS_Abrechnung_aktuell</f>
        <v/>
      </c>
      <c r="D66" s="284"/>
      <c r="E66" s="10" t="str">
        <f t="shared" ca="1" si="5"/>
        <v/>
      </c>
      <c r="F66" s="10" t="str">
        <f t="shared" ca="1" si="2"/>
        <v/>
      </c>
      <c r="G66" s="286"/>
      <c r="H66" s="285" t="str">
        <f>ZUS_Korrekturen</f>
        <v/>
      </c>
      <c r="I66" s="285" t="str">
        <f t="shared" ca="1" si="3"/>
        <v/>
      </c>
      <c r="J66" s="285" t="str">
        <f t="shared" ca="1" si="6"/>
        <v/>
      </c>
      <c r="K66" s="287"/>
    </row>
    <row r="67" spans="1:11" x14ac:dyDescent="0.25">
      <c r="A67" s="167"/>
      <c r="B67" s="198"/>
      <c r="C67" s="39" t="str">
        <f>ZUS_Abrechnung_aktuell</f>
        <v/>
      </c>
      <c r="D67" s="284"/>
      <c r="E67" s="10" t="str">
        <f t="shared" ca="1" si="5"/>
        <v/>
      </c>
      <c r="F67" s="10" t="str">
        <f t="shared" ca="1" si="2"/>
        <v/>
      </c>
      <c r="G67" s="286"/>
      <c r="H67" s="285" t="str">
        <f>ZUS_Korrekturen</f>
        <v/>
      </c>
      <c r="I67" s="285" t="str">
        <f t="shared" ca="1" si="3"/>
        <v/>
      </c>
      <c r="J67" s="285" t="str">
        <f t="shared" ca="1" si="6"/>
        <v/>
      </c>
      <c r="K67" s="287"/>
    </row>
    <row r="68" spans="1:11" x14ac:dyDescent="0.25">
      <c r="A68" s="167"/>
      <c r="B68" s="198"/>
      <c r="C68" s="39" t="str">
        <f>ZUS_Abrechnung_aktuell</f>
        <v/>
      </c>
      <c r="D68" s="284"/>
      <c r="E68" s="10" t="str">
        <f t="shared" ca="1" si="5"/>
        <v/>
      </c>
      <c r="F68" s="10" t="str">
        <f t="shared" ca="1" si="2"/>
        <v/>
      </c>
      <c r="G68" s="286"/>
      <c r="H68" s="285" t="str">
        <f>ZUS_Korrekturen</f>
        <v/>
      </c>
      <c r="I68" s="285" t="str">
        <f t="shared" ca="1" si="3"/>
        <v/>
      </c>
      <c r="J68" s="285" t="str">
        <f t="shared" ca="1" si="6"/>
        <v/>
      </c>
      <c r="K68" s="287"/>
    </row>
    <row r="69" spans="1:11" x14ac:dyDescent="0.25">
      <c r="A69" s="167"/>
      <c r="B69" s="198"/>
      <c r="C69" s="39" t="str">
        <f>ZUS_Abrechnung_aktuell</f>
        <v/>
      </c>
      <c r="D69" s="284"/>
      <c r="E69" s="10" t="str">
        <f t="shared" ca="1" si="5"/>
        <v/>
      </c>
      <c r="F69" s="10" t="str">
        <f t="shared" ca="1" si="2"/>
        <v/>
      </c>
      <c r="G69" s="286"/>
      <c r="H69" s="285" t="str">
        <f>ZUS_Korrekturen</f>
        <v/>
      </c>
      <c r="I69" s="285" t="str">
        <f t="shared" ca="1" si="3"/>
        <v/>
      </c>
      <c r="J69" s="285" t="str">
        <f t="shared" ca="1" si="6"/>
        <v/>
      </c>
      <c r="K69" s="287"/>
    </row>
    <row r="70" spans="1:11" x14ac:dyDescent="0.25">
      <c r="A70" s="167"/>
      <c r="B70" s="198"/>
      <c r="C70" s="39" t="str">
        <f>ZUS_Abrechnung_aktuell</f>
        <v/>
      </c>
      <c r="D70" s="284"/>
      <c r="E70" s="10" t="str">
        <f t="shared" ca="1" si="5"/>
        <v/>
      </c>
      <c r="F70" s="10" t="str">
        <f t="shared" ca="1" si="2"/>
        <v/>
      </c>
      <c r="G70" s="286"/>
      <c r="H70" s="285" t="str">
        <f>ZUS_Korrekturen</f>
        <v/>
      </c>
      <c r="I70" s="285" t="str">
        <f t="shared" ca="1" si="3"/>
        <v/>
      </c>
      <c r="J70" s="285" t="str">
        <f t="shared" ca="1" si="6"/>
        <v/>
      </c>
      <c r="K70" s="287"/>
    </row>
    <row r="71" spans="1:11" x14ac:dyDescent="0.25">
      <c r="A71" s="167"/>
      <c r="B71" s="198"/>
      <c r="C71" s="39" t="str">
        <f>ZUS_Abrechnung_aktuell</f>
        <v/>
      </c>
      <c r="D71" s="284"/>
      <c r="E71" s="10" t="str">
        <f t="shared" ca="1" si="5"/>
        <v/>
      </c>
      <c r="F71" s="10" t="str">
        <f t="shared" ca="1" si="2"/>
        <v/>
      </c>
      <c r="G71" s="286"/>
      <c r="H71" s="285" t="str">
        <f>ZUS_Korrekturen</f>
        <v/>
      </c>
      <c r="I71" s="285" t="str">
        <f t="shared" ca="1" si="3"/>
        <v/>
      </c>
      <c r="J71" s="285" t="str">
        <f t="shared" ca="1" si="6"/>
        <v/>
      </c>
      <c r="K71" s="287"/>
    </row>
    <row r="72" spans="1:11" x14ac:dyDescent="0.25">
      <c r="A72" s="167"/>
      <c r="B72" s="198"/>
      <c r="C72" s="39" t="str">
        <f>ZUS_Abrechnung_aktuell</f>
        <v/>
      </c>
      <c r="D72" s="284"/>
      <c r="E72" s="10" t="str">
        <f t="shared" ca="1" si="5"/>
        <v/>
      </c>
      <c r="F72" s="10" t="str">
        <f t="shared" ca="1" si="2"/>
        <v/>
      </c>
      <c r="G72" s="286"/>
      <c r="H72" s="285" t="str">
        <f>ZUS_Korrekturen</f>
        <v/>
      </c>
      <c r="I72" s="285" t="str">
        <f t="shared" ca="1" si="3"/>
        <v/>
      </c>
      <c r="J72" s="285" t="str">
        <f t="shared" ca="1" si="6"/>
        <v/>
      </c>
      <c r="K72" s="287"/>
    </row>
    <row r="73" spans="1:11" x14ac:dyDescent="0.25">
      <c r="A73" s="167"/>
      <c r="B73" s="198"/>
      <c r="C73" s="39" t="str">
        <f>ZUS_Abrechnung_aktuell</f>
        <v/>
      </c>
      <c r="D73" s="284"/>
      <c r="E73" s="10" t="str">
        <f t="shared" ca="1" si="5"/>
        <v/>
      </c>
      <c r="F73" s="10" t="str">
        <f t="shared" ca="1" si="2"/>
        <v/>
      </c>
      <c r="G73" s="286"/>
      <c r="H73" s="285" t="str">
        <f>ZUS_Korrekturen</f>
        <v/>
      </c>
      <c r="I73" s="285" t="str">
        <f t="shared" ca="1" si="3"/>
        <v/>
      </c>
      <c r="J73" s="285" t="str">
        <f t="shared" ca="1" si="6"/>
        <v/>
      </c>
      <c r="K73" s="287"/>
    </row>
    <row r="74" spans="1:11" x14ac:dyDescent="0.25">
      <c r="A74" s="167"/>
      <c r="B74" s="198"/>
      <c r="C74" s="39" t="str">
        <f>ZUS_Abrechnung_aktuell</f>
        <v/>
      </c>
      <c r="D74" s="284"/>
      <c r="E74" s="10" t="str">
        <f t="shared" ref="E74:E105" ca="1" si="7">IF(AND(ISNUMBER(D74),ISNUMBER(C74),FB_Help_Gemeinkosten_vorgesehen=1),ROUND(INDIRECT("C"&amp;ROW())*INDIRECT("D"&amp;ROW()),2),"")</f>
        <v/>
      </c>
      <c r="F74" s="10" t="str">
        <f t="shared" ca="1" si="2"/>
        <v/>
      </c>
      <c r="G74" s="286"/>
      <c r="H74" s="285" t="str">
        <f>ZUS_Korrekturen</f>
        <v/>
      </c>
      <c r="I74" s="285" t="str">
        <f t="shared" ca="1" si="3"/>
        <v/>
      </c>
      <c r="J74" s="285" t="str">
        <f t="shared" ca="1" si="6"/>
        <v/>
      </c>
      <c r="K74" s="287"/>
    </row>
    <row r="75" spans="1:11" x14ac:dyDescent="0.25">
      <c r="A75" s="167"/>
      <c r="B75" s="198"/>
      <c r="C75" s="39" t="str">
        <f>ZUS_Abrechnung_aktuell</f>
        <v/>
      </c>
      <c r="D75" s="284"/>
      <c r="E75" s="10" t="str">
        <f t="shared" ca="1" si="7"/>
        <v/>
      </c>
      <c r="F75" s="10" t="str">
        <f t="shared" ref="F75:F109" ca="1" si="8">IF(ISNUMBER(E75),C75+E75,C75)</f>
        <v/>
      </c>
      <c r="G75" s="286"/>
      <c r="H75" s="285" t="str">
        <f>ZUS_Korrekturen</f>
        <v/>
      </c>
      <c r="I75" s="285" t="str">
        <f t="shared" ca="1" si="3"/>
        <v/>
      </c>
      <c r="J75" s="285" t="str">
        <f t="shared" ca="1" si="6"/>
        <v/>
      </c>
      <c r="K75" s="287"/>
    </row>
    <row r="76" spans="1:11" x14ac:dyDescent="0.25">
      <c r="A76" s="167"/>
      <c r="B76" s="198"/>
      <c r="C76" s="39" t="str">
        <f>ZUS_Abrechnung_aktuell</f>
        <v/>
      </c>
      <c r="D76" s="284"/>
      <c r="E76" s="10" t="str">
        <f t="shared" ca="1" si="7"/>
        <v/>
      </c>
      <c r="F76" s="10" t="str">
        <f t="shared" ca="1" si="8"/>
        <v/>
      </c>
      <c r="G76" s="286"/>
      <c r="H76" s="285" t="str">
        <f>ZUS_Korrekturen</f>
        <v/>
      </c>
      <c r="I76" s="285" t="str">
        <f t="shared" ref="I76:I109" ca="1" si="9">IF(ISNUMBER($C76),INDIRECT("c"&amp;ROW())-INDIRECT("H"&amp;ROW()),"")</f>
        <v/>
      </c>
      <c r="J76" s="285" t="str">
        <f t="shared" ca="1" si="6"/>
        <v/>
      </c>
      <c r="K76" s="287"/>
    </row>
    <row r="77" spans="1:11" x14ac:dyDescent="0.25">
      <c r="A77" s="167"/>
      <c r="B77" s="198"/>
      <c r="C77" s="39" t="str">
        <f>ZUS_Abrechnung_aktuell</f>
        <v/>
      </c>
      <c r="D77" s="284"/>
      <c r="E77" s="10" t="str">
        <f t="shared" ca="1" si="7"/>
        <v/>
      </c>
      <c r="F77" s="10" t="str">
        <f t="shared" ca="1" si="8"/>
        <v/>
      </c>
      <c r="G77" s="286"/>
      <c r="H77" s="285" t="str">
        <f>ZUS_Korrekturen</f>
        <v/>
      </c>
      <c r="I77" s="285" t="str">
        <f t="shared" ca="1" si="9"/>
        <v/>
      </c>
      <c r="J77" s="285" t="str">
        <f t="shared" ca="1" si="6"/>
        <v/>
      </c>
      <c r="K77" s="287"/>
    </row>
    <row r="78" spans="1:11" x14ac:dyDescent="0.25">
      <c r="A78" s="167"/>
      <c r="B78" s="198"/>
      <c r="C78" s="39" t="str">
        <f>ZUS_Abrechnung_aktuell</f>
        <v/>
      </c>
      <c r="D78" s="284"/>
      <c r="E78" s="10" t="str">
        <f t="shared" ca="1" si="7"/>
        <v/>
      </c>
      <c r="F78" s="10" t="str">
        <f t="shared" ca="1" si="8"/>
        <v/>
      </c>
      <c r="G78" s="286"/>
      <c r="H78" s="285" t="str">
        <f>ZUS_Korrekturen</f>
        <v/>
      </c>
      <c r="I78" s="285" t="str">
        <f t="shared" ca="1" si="9"/>
        <v/>
      </c>
      <c r="J78" s="285" t="str">
        <f t="shared" ca="1" si="6"/>
        <v/>
      </c>
      <c r="K78" s="287"/>
    </row>
    <row r="79" spans="1:11" x14ac:dyDescent="0.25">
      <c r="A79" s="167"/>
      <c r="B79" s="198"/>
      <c r="C79" s="39" t="str">
        <f>ZUS_Abrechnung_aktuell</f>
        <v/>
      </c>
      <c r="D79" s="284"/>
      <c r="E79" s="10" t="str">
        <f t="shared" ca="1" si="7"/>
        <v/>
      </c>
      <c r="F79" s="10" t="str">
        <f t="shared" ca="1" si="8"/>
        <v/>
      </c>
      <c r="G79" s="286"/>
      <c r="H79" s="285" t="str">
        <f>ZUS_Korrekturen</f>
        <v/>
      </c>
      <c r="I79" s="285" t="str">
        <f t="shared" ca="1" si="9"/>
        <v/>
      </c>
      <c r="J79" s="285" t="str">
        <f t="shared" ca="1" si="6"/>
        <v/>
      </c>
      <c r="K79" s="287"/>
    </row>
    <row r="80" spans="1:11" x14ac:dyDescent="0.25">
      <c r="A80" s="167"/>
      <c r="B80" s="198"/>
      <c r="C80" s="39" t="str">
        <f>ZUS_Abrechnung_aktuell</f>
        <v/>
      </c>
      <c r="D80" s="284"/>
      <c r="E80" s="10" t="str">
        <f t="shared" ca="1" si="7"/>
        <v/>
      </c>
      <c r="F80" s="10" t="str">
        <f t="shared" ca="1" si="8"/>
        <v/>
      </c>
      <c r="G80" s="286"/>
      <c r="H80" s="285" t="str">
        <f>ZUS_Korrekturen</f>
        <v/>
      </c>
      <c r="I80" s="285" t="str">
        <f t="shared" ca="1" si="9"/>
        <v/>
      </c>
      <c r="J80" s="285" t="str">
        <f t="shared" ca="1" si="6"/>
        <v/>
      </c>
      <c r="K80" s="287"/>
    </row>
    <row r="81" spans="1:11" x14ac:dyDescent="0.25">
      <c r="A81" s="167"/>
      <c r="B81" s="198"/>
      <c r="C81" s="39" t="str">
        <f>ZUS_Abrechnung_aktuell</f>
        <v/>
      </c>
      <c r="D81" s="284"/>
      <c r="E81" s="10" t="str">
        <f t="shared" ca="1" si="7"/>
        <v/>
      </c>
      <c r="F81" s="10" t="str">
        <f t="shared" ca="1" si="8"/>
        <v/>
      </c>
      <c r="G81" s="286"/>
      <c r="H81" s="285" t="str">
        <f>ZUS_Korrekturen</f>
        <v/>
      </c>
      <c r="I81" s="285" t="str">
        <f t="shared" ca="1" si="9"/>
        <v/>
      </c>
      <c r="J81" s="285" t="str">
        <f t="shared" ca="1" si="6"/>
        <v/>
      </c>
      <c r="K81" s="287"/>
    </row>
    <row r="82" spans="1:11" x14ac:dyDescent="0.25">
      <c r="A82" s="167"/>
      <c r="B82" s="198"/>
      <c r="C82" s="39" t="str">
        <f>ZUS_Abrechnung_aktuell</f>
        <v/>
      </c>
      <c r="D82" s="284"/>
      <c r="E82" s="10" t="str">
        <f t="shared" ca="1" si="7"/>
        <v/>
      </c>
      <c r="F82" s="10" t="str">
        <f t="shared" ca="1" si="8"/>
        <v/>
      </c>
      <c r="G82" s="286"/>
      <c r="H82" s="285" t="str">
        <f>ZUS_Korrekturen</f>
        <v/>
      </c>
      <c r="I82" s="285" t="str">
        <f t="shared" ca="1" si="9"/>
        <v/>
      </c>
      <c r="J82" s="285" t="str">
        <f t="shared" ca="1" si="6"/>
        <v/>
      </c>
      <c r="K82" s="287"/>
    </row>
    <row r="83" spans="1:11" x14ac:dyDescent="0.25">
      <c r="A83" s="167"/>
      <c r="B83" s="198"/>
      <c r="C83" s="39" t="str">
        <f>ZUS_Abrechnung_aktuell</f>
        <v/>
      </c>
      <c r="D83" s="284"/>
      <c r="E83" s="10" t="str">
        <f t="shared" ca="1" si="7"/>
        <v/>
      </c>
      <c r="F83" s="10" t="str">
        <f t="shared" ca="1" si="8"/>
        <v/>
      </c>
      <c r="G83" s="286"/>
      <c r="H83" s="285" t="str">
        <f>ZUS_Korrekturen</f>
        <v/>
      </c>
      <c r="I83" s="285" t="str">
        <f t="shared" ca="1" si="9"/>
        <v/>
      </c>
      <c r="J83" s="285" t="str">
        <f t="shared" ca="1" si="6"/>
        <v/>
      </c>
      <c r="K83" s="287"/>
    </row>
    <row r="84" spans="1:11" x14ac:dyDescent="0.25">
      <c r="A84" s="167"/>
      <c r="B84" s="198"/>
      <c r="C84" s="39" t="str">
        <f>ZUS_Abrechnung_aktuell</f>
        <v/>
      </c>
      <c r="D84" s="284"/>
      <c r="E84" s="10" t="str">
        <f t="shared" ca="1" si="7"/>
        <v/>
      </c>
      <c r="F84" s="10" t="str">
        <f t="shared" ca="1" si="8"/>
        <v/>
      </c>
      <c r="G84" s="286"/>
      <c r="H84" s="285" t="str">
        <f>ZUS_Korrekturen</f>
        <v/>
      </c>
      <c r="I84" s="285" t="str">
        <f t="shared" ca="1" si="9"/>
        <v/>
      </c>
      <c r="J84" s="285" t="str">
        <f t="shared" ca="1" si="6"/>
        <v/>
      </c>
      <c r="K84" s="287"/>
    </row>
    <row r="85" spans="1:11" x14ac:dyDescent="0.25">
      <c r="A85" s="167"/>
      <c r="B85" s="198"/>
      <c r="C85" s="39" t="str">
        <f>ZUS_Abrechnung_aktuell</f>
        <v/>
      </c>
      <c r="D85" s="284"/>
      <c r="E85" s="10" t="str">
        <f t="shared" ca="1" si="7"/>
        <v/>
      </c>
      <c r="F85" s="10" t="str">
        <f t="shared" ca="1" si="8"/>
        <v/>
      </c>
      <c r="G85" s="286"/>
      <c r="H85" s="285" t="str">
        <f>ZUS_Korrekturen</f>
        <v/>
      </c>
      <c r="I85" s="285" t="str">
        <f t="shared" ca="1" si="9"/>
        <v/>
      </c>
      <c r="J85" s="285" t="str">
        <f t="shared" ca="1" si="6"/>
        <v/>
      </c>
      <c r="K85" s="287"/>
    </row>
    <row r="86" spans="1:11" x14ac:dyDescent="0.25">
      <c r="A86" s="167"/>
      <c r="B86" s="198"/>
      <c r="C86" s="39" t="str">
        <f>ZUS_Abrechnung_aktuell</f>
        <v/>
      </c>
      <c r="D86" s="284"/>
      <c r="E86" s="10" t="str">
        <f t="shared" ca="1" si="7"/>
        <v/>
      </c>
      <c r="F86" s="10" t="str">
        <f t="shared" ca="1" si="8"/>
        <v/>
      </c>
      <c r="G86" s="286"/>
      <c r="H86" s="285" t="str">
        <f>ZUS_Korrekturen</f>
        <v/>
      </c>
      <c r="I86" s="285" t="str">
        <f t="shared" ca="1" si="9"/>
        <v/>
      </c>
      <c r="J86" s="285" t="str">
        <f t="shared" ca="1" si="6"/>
        <v/>
      </c>
      <c r="K86" s="287"/>
    </row>
    <row r="87" spans="1:11" x14ac:dyDescent="0.25">
      <c r="A87" s="167"/>
      <c r="B87" s="198"/>
      <c r="C87" s="39" t="str">
        <f>ZUS_Abrechnung_aktuell</f>
        <v/>
      </c>
      <c r="D87" s="284"/>
      <c r="E87" s="10" t="str">
        <f t="shared" ca="1" si="7"/>
        <v/>
      </c>
      <c r="F87" s="10" t="str">
        <f t="shared" ca="1" si="8"/>
        <v/>
      </c>
      <c r="G87" s="286"/>
      <c r="H87" s="285" t="str">
        <f>ZUS_Korrekturen</f>
        <v/>
      </c>
      <c r="I87" s="285" t="str">
        <f t="shared" ca="1" si="9"/>
        <v/>
      </c>
      <c r="J87" s="285" t="str">
        <f t="shared" ca="1" si="6"/>
        <v/>
      </c>
      <c r="K87" s="287"/>
    </row>
    <row r="88" spans="1:11" x14ac:dyDescent="0.25">
      <c r="A88" s="167"/>
      <c r="B88" s="198"/>
      <c r="C88" s="39" t="str">
        <f>ZUS_Abrechnung_aktuell</f>
        <v/>
      </c>
      <c r="D88" s="284"/>
      <c r="E88" s="10" t="str">
        <f t="shared" ca="1" si="7"/>
        <v/>
      </c>
      <c r="F88" s="10" t="str">
        <f t="shared" ca="1" si="8"/>
        <v/>
      </c>
      <c r="G88" s="286"/>
      <c r="H88" s="285" t="str">
        <f>ZUS_Korrekturen</f>
        <v/>
      </c>
      <c r="I88" s="285" t="str">
        <f t="shared" ca="1" si="9"/>
        <v/>
      </c>
      <c r="J88" s="285" t="str">
        <f t="shared" ref="J88:J109" ca="1" si="10">IF(AND(ISNUMBER(D88),ISNUMBER(C88),FB_Help_Gemeinkosten_vorgesehen=1),ROUND(INDIRECT("i"&amp;ROW())*(1+INDIRECT("D"&amp;ROW())),2),"")</f>
        <v/>
      </c>
      <c r="K88" s="287"/>
    </row>
    <row r="89" spans="1:11" x14ac:dyDescent="0.25">
      <c r="A89" s="167"/>
      <c r="B89" s="198"/>
      <c r="C89" s="39" t="str">
        <f>ZUS_Abrechnung_aktuell</f>
        <v/>
      </c>
      <c r="D89" s="284"/>
      <c r="E89" s="10" t="str">
        <f t="shared" ca="1" si="7"/>
        <v/>
      </c>
      <c r="F89" s="10" t="str">
        <f t="shared" ca="1" si="8"/>
        <v/>
      </c>
      <c r="G89" s="286"/>
      <c r="H89" s="285" t="str">
        <f>ZUS_Korrekturen</f>
        <v/>
      </c>
      <c r="I89" s="285" t="str">
        <f t="shared" ca="1" si="9"/>
        <v/>
      </c>
      <c r="J89" s="285" t="str">
        <f t="shared" ca="1" si="10"/>
        <v/>
      </c>
      <c r="K89" s="287"/>
    </row>
    <row r="90" spans="1:11" x14ac:dyDescent="0.25">
      <c r="A90" s="167"/>
      <c r="B90" s="198"/>
      <c r="C90" s="39" t="str">
        <f>ZUS_Abrechnung_aktuell</f>
        <v/>
      </c>
      <c r="D90" s="284"/>
      <c r="E90" s="10" t="str">
        <f t="shared" ca="1" si="7"/>
        <v/>
      </c>
      <c r="F90" s="10" t="str">
        <f t="shared" ca="1" si="8"/>
        <v/>
      </c>
      <c r="G90" s="286"/>
      <c r="H90" s="285" t="str">
        <f>ZUS_Korrekturen</f>
        <v/>
      </c>
      <c r="I90" s="285" t="str">
        <f t="shared" ca="1" si="9"/>
        <v/>
      </c>
      <c r="J90" s="285" t="str">
        <f t="shared" ca="1" si="10"/>
        <v/>
      </c>
      <c r="K90" s="287"/>
    </row>
    <row r="91" spans="1:11" x14ac:dyDescent="0.25">
      <c r="A91" s="167"/>
      <c r="B91" s="198"/>
      <c r="C91" s="39" t="str">
        <f>ZUS_Abrechnung_aktuell</f>
        <v/>
      </c>
      <c r="D91" s="284"/>
      <c r="E91" s="10" t="str">
        <f t="shared" ca="1" si="7"/>
        <v/>
      </c>
      <c r="F91" s="10" t="str">
        <f t="shared" ca="1" si="8"/>
        <v/>
      </c>
      <c r="G91" s="286"/>
      <c r="H91" s="285" t="str">
        <f>ZUS_Korrekturen</f>
        <v/>
      </c>
      <c r="I91" s="285" t="str">
        <f t="shared" ca="1" si="9"/>
        <v/>
      </c>
      <c r="J91" s="285" t="str">
        <f t="shared" ca="1" si="10"/>
        <v/>
      </c>
      <c r="K91" s="287"/>
    </row>
    <row r="92" spans="1:11" x14ac:dyDescent="0.25">
      <c r="A92" s="167"/>
      <c r="B92" s="198"/>
      <c r="C92" s="39" t="str">
        <f>ZUS_Abrechnung_aktuell</f>
        <v/>
      </c>
      <c r="D92" s="284"/>
      <c r="E92" s="10" t="str">
        <f t="shared" ca="1" si="7"/>
        <v/>
      </c>
      <c r="F92" s="10" t="str">
        <f t="shared" ca="1" si="8"/>
        <v/>
      </c>
      <c r="G92" s="286"/>
      <c r="H92" s="285" t="str">
        <f>ZUS_Korrekturen</f>
        <v/>
      </c>
      <c r="I92" s="285" t="str">
        <f t="shared" ca="1" si="9"/>
        <v/>
      </c>
      <c r="J92" s="285" t="str">
        <f t="shared" ca="1" si="10"/>
        <v/>
      </c>
      <c r="K92" s="287"/>
    </row>
    <row r="93" spans="1:11" x14ac:dyDescent="0.25">
      <c r="A93" s="167"/>
      <c r="B93" s="198"/>
      <c r="C93" s="39" t="str">
        <f>ZUS_Abrechnung_aktuell</f>
        <v/>
      </c>
      <c r="D93" s="284"/>
      <c r="E93" s="10" t="str">
        <f t="shared" ca="1" si="7"/>
        <v/>
      </c>
      <c r="F93" s="10" t="str">
        <f t="shared" ca="1" si="8"/>
        <v/>
      </c>
      <c r="G93" s="286"/>
      <c r="H93" s="285" t="str">
        <f>ZUS_Korrekturen</f>
        <v/>
      </c>
      <c r="I93" s="285" t="str">
        <f t="shared" ca="1" si="9"/>
        <v/>
      </c>
      <c r="J93" s="285" t="str">
        <f t="shared" ca="1" si="10"/>
        <v/>
      </c>
      <c r="K93" s="287"/>
    </row>
    <row r="94" spans="1:11" x14ac:dyDescent="0.25">
      <c r="A94" s="167"/>
      <c r="B94" s="198"/>
      <c r="C94" s="39" t="str">
        <f>ZUS_Abrechnung_aktuell</f>
        <v/>
      </c>
      <c r="D94" s="284"/>
      <c r="E94" s="10" t="str">
        <f t="shared" ca="1" si="7"/>
        <v/>
      </c>
      <c r="F94" s="10" t="str">
        <f t="shared" ca="1" si="8"/>
        <v/>
      </c>
      <c r="G94" s="286"/>
      <c r="H94" s="285" t="str">
        <f>ZUS_Korrekturen</f>
        <v/>
      </c>
      <c r="I94" s="285" t="str">
        <f t="shared" ca="1" si="9"/>
        <v/>
      </c>
      <c r="J94" s="285" t="str">
        <f t="shared" ca="1" si="10"/>
        <v/>
      </c>
      <c r="K94" s="287"/>
    </row>
    <row r="95" spans="1:11" x14ac:dyDescent="0.25">
      <c r="A95" s="167"/>
      <c r="B95" s="198"/>
      <c r="C95" s="39" t="str">
        <f>ZUS_Abrechnung_aktuell</f>
        <v/>
      </c>
      <c r="D95" s="284"/>
      <c r="E95" s="10" t="str">
        <f t="shared" ca="1" si="7"/>
        <v/>
      </c>
      <c r="F95" s="10" t="str">
        <f t="shared" ca="1" si="8"/>
        <v/>
      </c>
      <c r="G95" s="286"/>
      <c r="H95" s="285" t="str">
        <f>ZUS_Korrekturen</f>
        <v/>
      </c>
      <c r="I95" s="285" t="str">
        <f t="shared" ca="1" si="9"/>
        <v/>
      </c>
      <c r="J95" s="285" t="str">
        <f t="shared" ca="1" si="10"/>
        <v/>
      </c>
      <c r="K95" s="287"/>
    </row>
    <row r="96" spans="1:11" x14ac:dyDescent="0.25">
      <c r="A96" s="167"/>
      <c r="B96" s="198"/>
      <c r="C96" s="39" t="str">
        <f>ZUS_Abrechnung_aktuell</f>
        <v/>
      </c>
      <c r="D96" s="284"/>
      <c r="E96" s="10" t="str">
        <f t="shared" ca="1" si="7"/>
        <v/>
      </c>
      <c r="F96" s="10" t="str">
        <f t="shared" ca="1" si="8"/>
        <v/>
      </c>
      <c r="G96" s="286"/>
      <c r="H96" s="285" t="str">
        <f>ZUS_Korrekturen</f>
        <v/>
      </c>
      <c r="I96" s="285" t="str">
        <f t="shared" ca="1" si="9"/>
        <v/>
      </c>
      <c r="J96" s="285" t="str">
        <f t="shared" ca="1" si="10"/>
        <v/>
      </c>
      <c r="K96" s="287"/>
    </row>
    <row r="97" spans="1:11" x14ac:dyDescent="0.25">
      <c r="A97" s="167"/>
      <c r="B97" s="198"/>
      <c r="C97" s="39" t="str">
        <f>ZUS_Abrechnung_aktuell</f>
        <v/>
      </c>
      <c r="D97" s="284"/>
      <c r="E97" s="10" t="str">
        <f t="shared" ca="1" si="7"/>
        <v/>
      </c>
      <c r="F97" s="10" t="str">
        <f t="shared" ca="1" si="8"/>
        <v/>
      </c>
      <c r="G97" s="286"/>
      <c r="H97" s="285" t="str">
        <f>ZUS_Korrekturen</f>
        <v/>
      </c>
      <c r="I97" s="285" t="str">
        <f t="shared" ca="1" si="9"/>
        <v/>
      </c>
      <c r="J97" s="285" t="str">
        <f t="shared" ca="1" si="10"/>
        <v/>
      </c>
      <c r="K97" s="287"/>
    </row>
    <row r="98" spans="1:11" x14ac:dyDescent="0.25">
      <c r="A98" s="167"/>
      <c r="B98" s="198"/>
      <c r="C98" s="39" t="str">
        <f>ZUS_Abrechnung_aktuell</f>
        <v/>
      </c>
      <c r="D98" s="284"/>
      <c r="E98" s="10" t="str">
        <f t="shared" ca="1" si="7"/>
        <v/>
      </c>
      <c r="F98" s="10" t="str">
        <f t="shared" ca="1" si="8"/>
        <v/>
      </c>
      <c r="G98" s="286"/>
      <c r="H98" s="285" t="str">
        <f>ZUS_Korrekturen</f>
        <v/>
      </c>
      <c r="I98" s="285" t="str">
        <f t="shared" ca="1" si="9"/>
        <v/>
      </c>
      <c r="J98" s="285" t="str">
        <f t="shared" ca="1" si="10"/>
        <v/>
      </c>
      <c r="K98" s="287"/>
    </row>
    <row r="99" spans="1:11" x14ac:dyDescent="0.25">
      <c r="A99" s="167"/>
      <c r="B99" s="198"/>
      <c r="C99" s="39" t="str">
        <f>ZUS_Abrechnung_aktuell</f>
        <v/>
      </c>
      <c r="D99" s="284"/>
      <c r="E99" s="10" t="str">
        <f t="shared" ca="1" si="7"/>
        <v/>
      </c>
      <c r="F99" s="10" t="str">
        <f t="shared" ca="1" si="8"/>
        <v/>
      </c>
      <c r="G99" s="286"/>
      <c r="H99" s="285" t="str">
        <f>ZUS_Korrekturen</f>
        <v/>
      </c>
      <c r="I99" s="285" t="str">
        <f t="shared" ca="1" si="9"/>
        <v/>
      </c>
      <c r="J99" s="285" t="str">
        <f t="shared" ca="1" si="10"/>
        <v/>
      </c>
      <c r="K99" s="287"/>
    </row>
    <row r="100" spans="1:11" x14ac:dyDescent="0.25">
      <c r="A100" s="167"/>
      <c r="B100" s="198"/>
      <c r="C100" s="39" t="str">
        <f>ZUS_Abrechnung_aktuell</f>
        <v/>
      </c>
      <c r="D100" s="284"/>
      <c r="E100" s="10" t="str">
        <f t="shared" ca="1" si="7"/>
        <v/>
      </c>
      <c r="F100" s="10" t="str">
        <f t="shared" ca="1" si="8"/>
        <v/>
      </c>
      <c r="G100" s="286"/>
      <c r="H100" s="285" t="str">
        <f>ZUS_Korrekturen</f>
        <v/>
      </c>
      <c r="I100" s="285" t="str">
        <f t="shared" ca="1" si="9"/>
        <v/>
      </c>
      <c r="J100" s="285" t="str">
        <f t="shared" ca="1" si="10"/>
        <v/>
      </c>
      <c r="K100" s="287"/>
    </row>
    <row r="101" spans="1:11" x14ac:dyDescent="0.25">
      <c r="A101" s="167"/>
      <c r="B101" s="198"/>
      <c r="C101" s="39" t="str">
        <f>ZUS_Abrechnung_aktuell</f>
        <v/>
      </c>
      <c r="D101" s="284"/>
      <c r="E101" s="10" t="str">
        <f t="shared" ca="1" si="7"/>
        <v/>
      </c>
      <c r="F101" s="10" t="str">
        <f t="shared" ca="1" si="8"/>
        <v/>
      </c>
      <c r="G101" s="286"/>
      <c r="H101" s="285" t="str">
        <f>ZUS_Korrekturen</f>
        <v/>
      </c>
      <c r="I101" s="285" t="str">
        <f t="shared" ca="1" si="9"/>
        <v/>
      </c>
      <c r="J101" s="285" t="str">
        <f t="shared" ca="1" si="10"/>
        <v/>
      </c>
      <c r="K101" s="287"/>
    </row>
    <row r="102" spans="1:11" x14ac:dyDescent="0.25">
      <c r="A102" s="167"/>
      <c r="B102" s="198"/>
      <c r="C102" s="39" t="str">
        <f>ZUS_Abrechnung_aktuell</f>
        <v/>
      </c>
      <c r="D102" s="284"/>
      <c r="E102" s="10" t="str">
        <f t="shared" ca="1" si="7"/>
        <v/>
      </c>
      <c r="F102" s="10" t="str">
        <f t="shared" ca="1" si="8"/>
        <v/>
      </c>
      <c r="G102" s="286"/>
      <c r="H102" s="285" t="str">
        <f>ZUS_Korrekturen</f>
        <v/>
      </c>
      <c r="I102" s="285" t="str">
        <f t="shared" ca="1" si="9"/>
        <v/>
      </c>
      <c r="J102" s="285" t="str">
        <f t="shared" ca="1" si="10"/>
        <v/>
      </c>
      <c r="K102" s="287"/>
    </row>
    <row r="103" spans="1:11" x14ac:dyDescent="0.25">
      <c r="A103" s="167"/>
      <c r="B103" s="198"/>
      <c r="C103" s="39" t="str">
        <f>ZUS_Abrechnung_aktuell</f>
        <v/>
      </c>
      <c r="D103" s="284"/>
      <c r="E103" s="10" t="str">
        <f t="shared" ca="1" si="7"/>
        <v/>
      </c>
      <c r="F103" s="10" t="str">
        <f t="shared" ca="1" si="8"/>
        <v/>
      </c>
      <c r="G103" s="286"/>
      <c r="H103" s="285" t="str">
        <f>ZUS_Korrekturen</f>
        <v/>
      </c>
      <c r="I103" s="285" t="str">
        <f t="shared" ca="1" si="9"/>
        <v/>
      </c>
      <c r="J103" s="285" t="str">
        <f t="shared" ca="1" si="10"/>
        <v/>
      </c>
      <c r="K103" s="287"/>
    </row>
    <row r="104" spans="1:11" x14ac:dyDescent="0.25">
      <c r="A104" s="167"/>
      <c r="B104" s="198"/>
      <c r="C104" s="39" t="str">
        <f>ZUS_Abrechnung_aktuell</f>
        <v/>
      </c>
      <c r="D104" s="284"/>
      <c r="E104" s="10" t="str">
        <f t="shared" ca="1" si="7"/>
        <v/>
      </c>
      <c r="F104" s="10" t="str">
        <f t="shared" ca="1" si="8"/>
        <v/>
      </c>
      <c r="G104" s="286"/>
      <c r="H104" s="285" t="str">
        <f>ZUS_Korrekturen</f>
        <v/>
      </c>
      <c r="I104" s="285" t="str">
        <f t="shared" ca="1" si="9"/>
        <v/>
      </c>
      <c r="J104" s="285" t="str">
        <f t="shared" ca="1" si="10"/>
        <v/>
      </c>
      <c r="K104" s="287"/>
    </row>
    <row r="105" spans="1:11" x14ac:dyDescent="0.25">
      <c r="A105" s="167"/>
      <c r="B105" s="198"/>
      <c r="C105" s="39" t="str">
        <f>ZUS_Abrechnung_aktuell</f>
        <v/>
      </c>
      <c r="D105" s="284"/>
      <c r="E105" s="10" t="str">
        <f t="shared" ca="1" si="7"/>
        <v/>
      </c>
      <c r="F105" s="10" t="str">
        <f t="shared" ca="1" si="8"/>
        <v/>
      </c>
      <c r="G105" s="286"/>
      <c r="H105" s="285" t="str">
        <f>ZUS_Korrekturen</f>
        <v/>
      </c>
      <c r="I105" s="285" t="str">
        <f t="shared" ca="1" si="9"/>
        <v/>
      </c>
      <c r="J105" s="285" t="str">
        <f t="shared" ca="1" si="10"/>
        <v/>
      </c>
      <c r="K105" s="287"/>
    </row>
    <row r="106" spans="1:11" x14ac:dyDescent="0.25">
      <c r="A106" s="167"/>
      <c r="B106" s="198"/>
      <c r="C106" s="39" t="str">
        <f>ZUS_Abrechnung_aktuell</f>
        <v/>
      </c>
      <c r="D106" s="284"/>
      <c r="E106" s="10" t="str">
        <f t="shared" ref="E106:E109" ca="1" si="11">IF(AND(ISNUMBER(D106),ISNUMBER(C106),FB_Help_Gemeinkosten_vorgesehen=1),ROUND(INDIRECT("C"&amp;ROW())*INDIRECT("D"&amp;ROW()),2),"")</f>
        <v/>
      </c>
      <c r="F106" s="10" t="str">
        <f t="shared" ca="1" si="8"/>
        <v/>
      </c>
      <c r="G106" s="286"/>
      <c r="H106" s="285" t="str">
        <f>ZUS_Korrekturen</f>
        <v/>
      </c>
      <c r="I106" s="285" t="str">
        <f t="shared" ca="1" si="9"/>
        <v/>
      </c>
      <c r="J106" s="285" t="str">
        <f t="shared" ca="1" si="10"/>
        <v/>
      </c>
      <c r="K106" s="287"/>
    </row>
    <row r="107" spans="1:11" x14ac:dyDescent="0.25">
      <c r="A107" s="167"/>
      <c r="B107" s="198"/>
      <c r="C107" s="39" t="str">
        <f>ZUS_Abrechnung_aktuell</f>
        <v/>
      </c>
      <c r="D107" s="284"/>
      <c r="E107" s="10" t="str">
        <f t="shared" ca="1" si="11"/>
        <v/>
      </c>
      <c r="F107" s="10" t="str">
        <f t="shared" ca="1" si="8"/>
        <v/>
      </c>
      <c r="G107" s="286"/>
      <c r="H107" s="285" t="str">
        <f>ZUS_Korrekturen</f>
        <v/>
      </c>
      <c r="I107" s="285" t="str">
        <f t="shared" ca="1" si="9"/>
        <v/>
      </c>
      <c r="J107" s="285" t="str">
        <f t="shared" ca="1" si="10"/>
        <v/>
      </c>
      <c r="K107" s="287"/>
    </row>
    <row r="108" spans="1:11" x14ac:dyDescent="0.25">
      <c r="A108" s="167"/>
      <c r="B108" s="198"/>
      <c r="C108" s="39" t="str">
        <f>ZUS_Abrechnung_aktuell</f>
        <v/>
      </c>
      <c r="D108" s="284"/>
      <c r="E108" s="10" t="str">
        <f t="shared" ca="1" si="11"/>
        <v/>
      </c>
      <c r="F108" s="10" t="str">
        <f t="shared" ca="1" si="8"/>
        <v/>
      </c>
      <c r="G108" s="286"/>
      <c r="H108" s="285" t="str">
        <f>ZUS_Korrekturen</f>
        <v/>
      </c>
      <c r="I108" s="285" t="str">
        <f t="shared" ca="1" si="9"/>
        <v/>
      </c>
      <c r="J108" s="285" t="str">
        <f t="shared" ca="1" si="10"/>
        <v/>
      </c>
      <c r="K108" s="287"/>
    </row>
    <row r="109" spans="1:11" x14ac:dyDescent="0.25">
      <c r="A109" s="167"/>
      <c r="B109" s="198"/>
      <c r="C109" s="39" t="str">
        <f>ZUS_Abrechnung_aktuell</f>
        <v/>
      </c>
      <c r="D109" s="284"/>
      <c r="E109" s="10" t="str">
        <f t="shared" ca="1" si="11"/>
        <v/>
      </c>
      <c r="F109" s="10" t="str">
        <f t="shared" ca="1" si="8"/>
        <v/>
      </c>
      <c r="G109" s="286"/>
      <c r="H109" s="285" t="str">
        <f>ZUS_Korrekturen</f>
        <v/>
      </c>
      <c r="I109" s="285" t="str">
        <f t="shared" ca="1" si="9"/>
        <v/>
      </c>
      <c r="J109" s="285" t="str">
        <f t="shared" ca="1" si="10"/>
        <v/>
      </c>
      <c r="K109" s="287"/>
    </row>
    <row r="110" spans="1:11" x14ac:dyDescent="0.25">
      <c r="A110" s="41"/>
      <c r="B110" s="40" t="str">
        <f>REPT("ENDE DES AUSWERTUNGSBEREICHES - ",3)</f>
        <v xml:space="preserve">ENDE DES AUSWERTUNGSBEREICHES - ENDE DES AUSWERTUNGSBEREICHES - ENDE DES AUSWERTUNGSBEREICHES - </v>
      </c>
      <c r="C110" s="42"/>
      <c r="D110" s="42"/>
      <c r="E110" s="42"/>
      <c r="F110" s="44"/>
      <c r="G110" s="62"/>
      <c r="H110" s="44"/>
      <c r="I110" s="44"/>
      <c r="J110" s="44"/>
      <c r="K110" s="24"/>
    </row>
  </sheetData>
  <sheetProtection formatColumns="0" selectLockedCells="1"/>
  <mergeCells count="4">
    <mergeCell ref="C4:F5"/>
    <mergeCell ref="C3:F3"/>
    <mergeCell ref="C2:F2"/>
    <mergeCell ref="C6:F6"/>
  </mergeCells>
  <conditionalFormatting sqref="G9:G109">
    <cfRule type="expression" dxfId="82" priority="2" stopIfTrue="1">
      <formula>IF(G9&gt;=10,TRUE,FALSE)</formula>
    </cfRule>
  </conditionalFormatting>
  <conditionalFormatting sqref="B10:B109">
    <cfRule type="expression" dxfId="81" priority="3">
      <formula>AND(ISTEXT(A10),ISBLANK(B10))</formula>
    </cfRule>
  </conditionalFormatting>
  <conditionalFormatting sqref="C2">
    <cfRule type="expression" dxfId="80" priority="4" stopIfTrue="1">
      <formula>ISBLANK(FB_ANG_FVNR)</formula>
    </cfRule>
  </conditionalFormatting>
  <conditionalFormatting sqref="C4">
    <cfRule type="expression" dxfId="79" priority="5" stopIfTrue="1">
      <formula>ISBLANK(FB_ANG_FIRMA)</formula>
    </cfRule>
  </conditionalFormatting>
  <conditionalFormatting sqref="C6">
    <cfRule type="expression" dxfId="78" priority="6" stopIfTrue="1">
      <formula>ISBLANK(FB_ANG_ANDERE)</formula>
    </cfRule>
  </conditionalFormatting>
  <conditionalFormatting sqref="C3 G3">
    <cfRule type="expression" dxfId="77" priority="7" stopIfTrue="1">
      <formula>OR(ISBLANK(FB_ANG_NUMMER),ISBLANK(FB_ANG_DATUM),ISBLANK(FB_ANG_EA_JA_NEIN))</formula>
    </cfRule>
  </conditionalFormatting>
  <dataValidations count="3">
    <dataValidation operator="greaterThan" allowBlank="1" errorTitle="Zahleneingabe erforderlich!" error="Sie müssen hier einen Zahlenwert eingeben. Die Verwendung geeigneter Funktionen (z.B. Formel aus Zelle &quot;G4&quot;) ist zulässig." promptTitle="Zahleneingabe!" prompt="Bitte geben Sie die Summe zur Kostenposition (siehe Spalte A) ein. Die Werte müssen sich aus den Details der Registerblätter &quot;Rechnungen&quot; und &quot;Personalkosten&quot; ergeben. Zur automatischen Berechnung kopieren Sie die Formel aus Zelle &quot;G4&quot;." sqref="C10:C109" xr:uid="{00000000-0002-0000-0300-000000000000}"/>
    <dataValidation type="textLength" operator="lessThanOrEqual" allowBlank="1" showErrorMessage="1" errorTitle="Texteingabe" error="Bitte beschränken Sie Ihre Eingabe auf maximal 100 Zeichen!" promptTitle="Texteingabe" prompt="Bitte geben Sie hier die Beschreibung des Gliederungspunktes gemäß der Beilage zum Fördervertrag ein. Die Eingabe muß bei detaillierten Beschreibungen nicht wörtlich übernommen werden. Zumindest  nachvollziehbare Abkürzung sollten enthalten sein." sqref="B10:B109" xr:uid="{00000000-0002-0000-0300-000001000000}">
      <formula1>100</formula1>
    </dataValidation>
    <dataValidation type="custom" operator="lessThanOrEqual" allowBlank="1" showErrorMessage="1" errorTitle="Pos.lt.FV!" error="Die von Ihnen eingegebene Zeichenkette ist unzulässig._x000a__x000a_Bitte überprüfen Sie die Angaben auf dem Beiblatt zum Förderungsvertrag (Projektkostengliederung)._x000a_" promptTitle="Pos.lt.FV!" prompt="Bitte geben Sie die Gliederungsbezeichnung gemäß &quot;Beiblatt zum Förderungsvertrag&quot; ein (z.B.: b1, p2, m3,i4..). _x000a_Die Zeichenanzahl ist mit maximal 3 Zeichen limitiert._x000a_Alphanumerische Eingabe (ein Buchstabe und max. zwei Ziffern)._x000a__x000a_" sqref="A10:A109" xr:uid="{00000000-0002-0000-0300-000002000000}">
      <formula1>AND(OR(LEN(A10)=2,LEN(A10)=3),ISTEXT(LEFT(A10,1)),ISNUMBER(VALUE(RIGHT(A10,1))),ISNUMBER(VALUE(MID(A10,2,1))),AND(CODE(LEFT(A10,1))&gt;96,CODE(LEFT(A10,1))&lt;123),NOT(ISNUMBER(VALUE(LEFT(A10,1)))),COUNTIF($A:$A,A10)=1)</formula1>
    </dataValidation>
  </dataValidations>
  <printOptions horizontalCentered="1" gridLines="1"/>
  <pageMargins left="0.19685039370078741" right="0.19685039370078741" top="0.74803149606299213" bottom="1.1417322834645669" header="0.51181102362204722" footer="0.19685039370078741"/>
  <pageSetup paperSize="9" fitToHeight="0" orientation="landscape" blackAndWhite="1" r:id="rId1"/>
  <headerFooter alignWithMargins="0">
    <oddHeader>&amp;C&amp;"Arial,Fett"&amp;12&amp;A</oddHeader>
    <oddFooter>&amp;CSeite &amp;P&amp;R&amp;8firmenmäßige Fertigung des/der FörderungsnehmerIn</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ersonalkosten">
    <pageSetUpPr fitToPage="1"/>
  </sheetPr>
  <dimension ref="A1:U1001"/>
  <sheetViews>
    <sheetView zoomScale="120" zoomScaleNormal="120" workbookViewId="0">
      <pane ySplit="7" topLeftCell="A8" activePane="bottomLeft" state="frozen"/>
      <selection activeCell="A15" sqref="A15"/>
      <selection pane="bottomLeft" activeCell="F18" sqref="F18"/>
    </sheetView>
  </sheetViews>
  <sheetFormatPr baseColWidth="10" defaultColWidth="10.6640625" defaultRowHeight="13.2" x14ac:dyDescent="0.25"/>
  <cols>
    <col min="1" max="1" width="5" style="25" customWidth="1"/>
    <col min="2" max="2" width="30.6640625" style="25" customWidth="1"/>
    <col min="3" max="3" width="16.88671875" style="26" customWidth="1"/>
    <col min="4" max="5" width="8.6640625" style="25" customWidth="1"/>
    <col min="6" max="6" width="9.33203125" style="25" customWidth="1"/>
    <col min="7" max="7" width="6.88671875" style="25" customWidth="1"/>
    <col min="8" max="8" width="10.6640625" style="25" customWidth="1"/>
    <col min="9" max="9" width="7.33203125" style="25" customWidth="1"/>
    <col min="10" max="10" width="0.33203125" style="25" hidden="1" customWidth="1"/>
    <col min="11" max="12" width="8.88671875" style="25" customWidth="1"/>
    <col min="13" max="13" width="11.44140625" style="132" customWidth="1"/>
    <col min="14" max="14" width="13" style="1" bestFit="1" customWidth="1"/>
    <col min="15" max="15" width="14.33203125" style="190" bestFit="1" customWidth="1"/>
    <col min="16" max="17" width="2.33203125" style="190" customWidth="1"/>
    <col min="18" max="18" width="16.88671875" style="190" bestFit="1" customWidth="1"/>
    <col min="19" max="19" width="8.6640625" style="132" customWidth="1"/>
    <col min="20" max="21" width="10.6640625" style="27" customWidth="1"/>
    <col min="22" max="22" width="3.6640625" style="27" customWidth="1"/>
    <col min="23" max="16384" width="10.6640625" style="27"/>
  </cols>
  <sheetData>
    <row r="1" spans="1:21" ht="12.75" customHeight="1" x14ac:dyDescent="0.25">
      <c r="A1" s="185" t="s">
        <v>268</v>
      </c>
      <c r="B1" s="185" t="s">
        <v>268</v>
      </c>
      <c r="C1" s="185" t="s">
        <v>268</v>
      </c>
      <c r="D1" s="185" t="s">
        <v>268</v>
      </c>
      <c r="E1" s="185" t="s">
        <v>268</v>
      </c>
      <c r="F1" s="185" t="s">
        <v>268</v>
      </c>
      <c r="G1" s="185" t="s">
        <v>268</v>
      </c>
      <c r="H1" s="185" t="s">
        <v>268</v>
      </c>
      <c r="I1" s="185" t="s">
        <v>268</v>
      </c>
      <c r="J1" s="185" t="s">
        <v>268</v>
      </c>
      <c r="K1" s="185" t="s">
        <v>268</v>
      </c>
      <c r="L1" s="185" t="s">
        <v>268</v>
      </c>
      <c r="M1" s="185" t="s">
        <v>268</v>
      </c>
      <c r="N1" s="268">
        <f ca="1">COUNT(FB_Pers_Korrektur)-COUNTIF(FB_Pers_Korrektur,"=0")</f>
        <v>0</v>
      </c>
      <c r="O1" s="269"/>
      <c r="P1" s="270"/>
      <c r="Q1" s="271">
        <f ca="1">COUNTIF(FB_Pers_Rueckfragen,"z")</f>
        <v>0</v>
      </c>
      <c r="R1" s="268"/>
      <c r="S1" s="306"/>
      <c r="T1" s="307"/>
      <c r="U1" s="307"/>
    </row>
    <row r="2" spans="1:21" s="219" customFormat="1" ht="12.75" customHeight="1" x14ac:dyDescent="0.25">
      <c r="A2" s="60"/>
      <c r="B2" s="60" t="str">
        <f>Summenblatt!B2</f>
        <v>Förderungsvertragsnummer :</v>
      </c>
      <c r="C2" s="484" t="str">
        <f>Summenblatt!C2</f>
        <v>Förderungsvertragsnummer ist nicht erfasst</v>
      </c>
      <c r="D2" s="497"/>
      <c r="E2" s="497"/>
      <c r="F2" s="497"/>
      <c r="G2" s="497"/>
      <c r="H2" s="497"/>
      <c r="I2" s="497"/>
      <c r="J2" s="497"/>
      <c r="K2" s="263"/>
      <c r="L2" s="45"/>
      <c r="M2" s="266" t="str">
        <f>Summenblatt!J2</f>
        <v>Vorl.vers: SUPERZAHL  13,25</v>
      </c>
      <c r="N2" s="268" t="s">
        <v>327</v>
      </c>
      <c r="O2" s="269" t="s">
        <v>329</v>
      </c>
      <c r="P2" s="270"/>
      <c r="Q2" s="271"/>
      <c r="R2" s="268"/>
      <c r="S2" s="308"/>
      <c r="T2" s="36"/>
      <c r="U2" s="36"/>
    </row>
    <row r="3" spans="1:21" s="219" customFormat="1" ht="12.75" customHeight="1" x14ac:dyDescent="0.25">
      <c r="A3" s="60"/>
      <c r="B3" s="60" t="s">
        <v>409</v>
      </c>
      <c r="C3" s="479" t="str">
        <f ca="1">Summenblatt!C3</f>
        <v/>
      </c>
      <c r="D3" s="479"/>
      <c r="E3" s="479"/>
      <c r="F3" s="479"/>
      <c r="G3" s="479"/>
      <c r="H3" s="479"/>
      <c r="I3" s="479"/>
      <c r="J3" s="479"/>
      <c r="K3" s="479"/>
      <c r="L3" s="479"/>
      <c r="M3" s="479"/>
      <c r="N3" s="268" t="s">
        <v>330</v>
      </c>
      <c r="O3" s="269" t="s">
        <v>328</v>
      </c>
      <c r="P3" s="270"/>
      <c r="Q3" s="271"/>
      <c r="R3" s="268"/>
      <c r="S3" s="308"/>
      <c r="T3" s="36"/>
      <c r="U3" s="36"/>
    </row>
    <row r="4" spans="1:21" s="219" customFormat="1" ht="12.75" customHeight="1" x14ac:dyDescent="0.25">
      <c r="A4" s="60"/>
      <c r="B4" s="60" t="s">
        <v>149</v>
      </c>
      <c r="C4" s="490" t="str">
        <f>Summenblatt!C4</f>
        <v>Förderungsnehmer*in/Firmenwortlaut ist nicht erfasst</v>
      </c>
      <c r="D4" s="490"/>
      <c r="E4" s="490"/>
      <c r="F4" s="490"/>
      <c r="G4" s="490"/>
      <c r="H4" s="490"/>
      <c r="I4" s="490"/>
      <c r="J4" s="490"/>
      <c r="K4" s="490"/>
      <c r="L4" s="490"/>
      <c r="M4" s="490"/>
      <c r="N4" s="268" t="s">
        <v>331</v>
      </c>
      <c r="O4" s="269" t="s">
        <v>332</v>
      </c>
      <c r="P4" s="270"/>
      <c r="Q4" s="271"/>
      <c r="R4" s="268"/>
      <c r="S4" s="308"/>
      <c r="T4" s="36"/>
      <c r="U4" s="36"/>
    </row>
    <row r="5" spans="1:21" s="219" customFormat="1" ht="12.75" customHeight="1" x14ac:dyDescent="0.25">
      <c r="A5" s="90">
        <f>MAX(FB_PERS_Anzahl_Zeilen,7)</f>
        <v>9</v>
      </c>
      <c r="B5" s="60"/>
      <c r="C5" s="139"/>
      <c r="D5" s="139"/>
      <c r="E5" s="139"/>
      <c r="F5" s="139"/>
      <c r="G5" s="139"/>
      <c r="H5" s="139"/>
      <c r="I5" s="119" t="s">
        <v>64</v>
      </c>
      <c r="J5" s="36"/>
      <c r="K5" s="140">
        <f>STUNDENSATZ</f>
        <v>0</v>
      </c>
      <c r="L5" s="119" t="s">
        <v>64</v>
      </c>
      <c r="M5" s="141">
        <f>PERSONALKOSTEN</f>
        <v>0</v>
      </c>
      <c r="N5" s="268"/>
      <c r="O5" s="269"/>
      <c r="P5" s="270"/>
      <c r="Q5" s="271"/>
      <c r="R5" s="268"/>
      <c r="S5" s="41"/>
      <c r="T5" s="36"/>
      <c r="U5" s="36"/>
    </row>
    <row r="6" spans="1:21" s="219" customFormat="1" ht="12.75" customHeight="1" x14ac:dyDescent="0.25">
      <c r="A6" s="91">
        <f t="array" ref="A6">MAX(ISTEXT(A9:A65536)*(ROW(A9:A65536)),MAX(ISTEXT(A9:A65536)*(ROW(A9:A65536)),9))</f>
        <v>9</v>
      </c>
      <c r="B6" s="80"/>
      <c r="C6" s="80"/>
      <c r="D6" s="80"/>
      <c r="E6" s="80"/>
      <c r="F6" s="80"/>
      <c r="G6" s="80"/>
      <c r="H6" s="80"/>
      <c r="I6" s="80"/>
      <c r="J6" s="19"/>
      <c r="K6" s="1"/>
      <c r="L6" s="119"/>
      <c r="M6" s="135"/>
      <c r="N6" s="194"/>
      <c r="O6" s="195"/>
      <c r="P6" s="304"/>
      <c r="Q6" s="305"/>
      <c r="R6" s="194"/>
      <c r="S6" s="218"/>
    </row>
    <row r="7" spans="1:21" s="221" customFormat="1" ht="48" customHeight="1" x14ac:dyDescent="0.25">
      <c r="A7" s="88" t="str">
        <f>"Pos.
lt."&amp;IF(ama_text="ja","GS","FV")</f>
        <v>Pos.
lt.FV</v>
      </c>
      <c r="B7" s="88" t="s">
        <v>144</v>
      </c>
      <c r="C7" s="89" t="s">
        <v>161</v>
      </c>
      <c r="D7" s="89" t="s">
        <v>121</v>
      </c>
      <c r="E7" s="89" t="s">
        <v>122</v>
      </c>
      <c r="F7" s="217" t="s">
        <v>162</v>
      </c>
      <c r="G7" s="89" t="s">
        <v>124</v>
      </c>
      <c r="H7" s="217" t="s">
        <v>662</v>
      </c>
      <c r="I7" s="89" t="s">
        <v>125</v>
      </c>
      <c r="J7" s="217" t="s">
        <v>126</v>
      </c>
      <c r="K7" s="217" t="s">
        <v>42</v>
      </c>
      <c r="L7" s="217" t="s">
        <v>368</v>
      </c>
      <c r="M7" s="89" t="s">
        <v>0</v>
      </c>
      <c r="N7" s="196" t="s">
        <v>561</v>
      </c>
      <c r="O7" s="84" t="s">
        <v>380</v>
      </c>
      <c r="P7" s="84" t="s">
        <v>383</v>
      </c>
      <c r="Q7" s="84" t="s">
        <v>338</v>
      </c>
      <c r="R7" s="84" t="s">
        <v>580</v>
      </c>
      <c r="S7" s="220"/>
    </row>
    <row r="8" spans="1:21" s="20" customFormat="1" ht="12.75" customHeight="1" x14ac:dyDescent="0.25">
      <c r="A8" s="199"/>
      <c r="B8" s="3"/>
      <c r="C8" s="68"/>
      <c r="D8" s="56"/>
      <c r="E8" s="46"/>
      <c r="F8" s="1"/>
      <c r="G8" s="5"/>
      <c r="H8" s="58"/>
      <c r="I8" s="58"/>
      <c r="J8" s="58"/>
      <c r="K8" s="1">
        <f>STUNDENSATZ</f>
        <v>0</v>
      </c>
      <c r="L8" s="1"/>
      <c r="M8" s="1">
        <f>PERSONALKOSTEN</f>
        <v>0</v>
      </c>
      <c r="N8" s="1"/>
      <c r="O8" s="224"/>
      <c r="P8" s="224"/>
      <c r="Q8" s="224"/>
      <c r="R8" s="224"/>
      <c r="S8" s="222"/>
    </row>
    <row r="9" spans="1:21" s="20" customFormat="1" x14ac:dyDescent="0.25">
      <c r="A9" s="57"/>
      <c r="B9" s="3"/>
      <c r="C9" s="68"/>
      <c r="D9" s="56"/>
      <c r="E9" s="46"/>
      <c r="F9" s="1"/>
      <c r="G9" s="5"/>
      <c r="H9" s="58"/>
      <c r="I9" s="58"/>
      <c r="J9" s="58"/>
      <c r="K9" s="1">
        <f>STUNDENSATZ</f>
        <v>0</v>
      </c>
      <c r="L9" s="1"/>
      <c r="M9" s="1">
        <f>PERSONALKOSTEN</f>
        <v>0</v>
      </c>
      <c r="N9" s="1"/>
      <c r="O9" s="224"/>
      <c r="P9" s="224"/>
      <c r="Q9" s="224"/>
      <c r="R9" s="224"/>
      <c r="S9" s="223"/>
    </row>
    <row r="10" spans="1:21" s="20" customFormat="1" x14ac:dyDescent="0.25">
      <c r="A10" s="57"/>
      <c r="B10" s="3"/>
      <c r="C10" s="68"/>
      <c r="D10" s="56"/>
      <c r="E10" s="46"/>
      <c r="F10" s="1"/>
      <c r="G10" s="5"/>
      <c r="H10" s="58"/>
      <c r="I10" s="58"/>
      <c r="J10" s="58"/>
      <c r="K10" s="140">
        <f>STUNDENSATZ</f>
        <v>0</v>
      </c>
      <c r="L10" s="1"/>
      <c r="M10" s="140">
        <f>PERSONALKOSTEN</f>
        <v>0</v>
      </c>
      <c r="N10" s="1"/>
      <c r="O10" s="224"/>
      <c r="P10" s="224"/>
      <c r="Q10" s="224"/>
      <c r="R10" s="224"/>
      <c r="S10" s="223"/>
    </row>
    <row r="11" spans="1:21" s="20" customFormat="1" ht="12.75" customHeight="1" x14ac:dyDescent="0.25">
      <c r="A11" s="57"/>
      <c r="B11" s="3"/>
      <c r="C11" s="68"/>
      <c r="D11" s="56"/>
      <c r="E11" s="46"/>
      <c r="F11" s="1"/>
      <c r="G11" s="5"/>
      <c r="H11" s="58"/>
      <c r="I11" s="58"/>
      <c r="J11" s="58"/>
      <c r="K11" s="140">
        <f>STUNDENSATZ</f>
        <v>0</v>
      </c>
      <c r="L11" s="1"/>
      <c r="M11" s="140">
        <f>PERSONALKOSTEN</f>
        <v>0</v>
      </c>
      <c r="N11" s="1"/>
      <c r="O11" s="224"/>
      <c r="P11" s="224"/>
      <c r="Q11" s="224"/>
      <c r="R11" s="224"/>
      <c r="S11" s="223"/>
    </row>
    <row r="12" spans="1:21" s="20" customFormat="1" x14ac:dyDescent="0.25">
      <c r="A12" s="199"/>
      <c r="B12" s="3"/>
      <c r="C12" s="68"/>
      <c r="D12" s="56"/>
      <c r="E12" s="46"/>
      <c r="F12" s="1"/>
      <c r="G12" s="5"/>
      <c r="H12" s="58"/>
      <c r="I12" s="58"/>
      <c r="J12" s="58"/>
      <c r="K12" s="1">
        <f>STUNDENSATZ</f>
        <v>0</v>
      </c>
      <c r="L12" s="1"/>
      <c r="M12" s="1">
        <f>PERSONALKOSTEN</f>
        <v>0</v>
      </c>
      <c r="N12" s="1"/>
      <c r="O12" s="224"/>
      <c r="P12" s="224"/>
      <c r="Q12" s="224"/>
      <c r="R12" s="224"/>
      <c r="S12" s="223"/>
    </row>
    <row r="13" spans="1:21" s="20" customFormat="1" x14ac:dyDescent="0.25">
      <c r="A13" s="57"/>
      <c r="B13" s="3"/>
      <c r="C13" s="68"/>
      <c r="D13" s="56"/>
      <c r="E13" s="46"/>
      <c r="F13" s="1"/>
      <c r="G13" s="5"/>
      <c r="H13" s="58"/>
      <c r="I13" s="58"/>
      <c r="J13" s="58"/>
      <c r="K13" s="1">
        <f>STUNDENSATZ</f>
        <v>0</v>
      </c>
      <c r="L13" s="1"/>
      <c r="M13" s="1">
        <f>PERSONALKOSTEN</f>
        <v>0</v>
      </c>
      <c r="N13" s="1"/>
      <c r="O13" s="224"/>
      <c r="P13" s="224"/>
      <c r="Q13" s="224"/>
      <c r="R13" s="224"/>
      <c r="S13" s="223"/>
    </row>
    <row r="14" spans="1:21" s="20" customFormat="1" x14ac:dyDescent="0.25">
      <c r="A14" s="57"/>
      <c r="B14" s="3"/>
      <c r="C14" s="68"/>
      <c r="D14" s="56"/>
      <c r="E14" s="46"/>
      <c r="F14" s="1"/>
      <c r="G14" s="5"/>
      <c r="H14" s="58"/>
      <c r="I14" s="58"/>
      <c r="J14" s="58"/>
      <c r="K14" s="1">
        <f>STUNDENSATZ</f>
        <v>0</v>
      </c>
      <c r="L14" s="1"/>
      <c r="M14" s="1">
        <f>PERSONALKOSTEN</f>
        <v>0</v>
      </c>
      <c r="N14" s="1"/>
      <c r="O14" s="224"/>
      <c r="P14" s="224"/>
      <c r="Q14" s="224"/>
      <c r="R14" s="224"/>
      <c r="S14" s="223"/>
    </row>
    <row r="15" spans="1:21" s="20" customFormat="1" x14ac:dyDescent="0.25">
      <c r="A15" s="57"/>
      <c r="B15" s="3"/>
      <c r="C15" s="68"/>
      <c r="D15" s="56"/>
      <c r="E15" s="46"/>
      <c r="F15" s="1"/>
      <c r="G15" s="5"/>
      <c r="H15" s="58"/>
      <c r="I15" s="58"/>
      <c r="J15" s="58"/>
      <c r="K15" s="1">
        <f>STUNDENSATZ</f>
        <v>0</v>
      </c>
      <c r="L15" s="1"/>
      <c r="M15" s="1">
        <f>PERSONALKOSTEN</f>
        <v>0</v>
      </c>
      <c r="N15" s="1"/>
      <c r="O15" s="224"/>
      <c r="P15" s="224"/>
      <c r="Q15" s="224"/>
      <c r="R15" s="224"/>
      <c r="S15" s="223"/>
    </row>
    <row r="16" spans="1:21" s="20" customFormat="1" x14ac:dyDescent="0.25">
      <c r="A16" s="57"/>
      <c r="B16" s="3"/>
      <c r="C16" s="68"/>
      <c r="D16" s="56"/>
      <c r="E16" s="46"/>
      <c r="F16" s="1"/>
      <c r="G16" s="5"/>
      <c r="H16" s="58"/>
      <c r="I16" s="58"/>
      <c r="J16" s="58"/>
      <c r="K16" s="1">
        <f>STUNDENSATZ</f>
        <v>0</v>
      </c>
      <c r="L16" s="1"/>
      <c r="M16" s="1">
        <f>PERSONALKOSTEN</f>
        <v>0</v>
      </c>
      <c r="N16" s="1"/>
      <c r="O16" s="224"/>
      <c r="P16" s="224"/>
      <c r="Q16" s="224"/>
      <c r="R16" s="224"/>
      <c r="S16" s="223"/>
    </row>
    <row r="17" spans="1:19" s="20" customFormat="1" x14ac:dyDescent="0.25">
      <c r="A17" s="57"/>
      <c r="B17" s="3"/>
      <c r="C17" s="68"/>
      <c r="D17" s="56"/>
      <c r="E17" s="46"/>
      <c r="F17" s="1"/>
      <c r="G17" s="5"/>
      <c r="H17" s="58"/>
      <c r="I17" s="58"/>
      <c r="J17" s="58"/>
      <c r="K17" s="1">
        <f>STUNDENSATZ</f>
        <v>0</v>
      </c>
      <c r="L17" s="1"/>
      <c r="M17" s="1">
        <f>PERSONALKOSTEN</f>
        <v>0</v>
      </c>
      <c r="N17" s="1"/>
      <c r="O17" s="224"/>
      <c r="P17" s="224"/>
      <c r="Q17" s="224"/>
      <c r="R17" s="224"/>
      <c r="S17" s="223"/>
    </row>
    <row r="18" spans="1:19" s="20" customFormat="1" x14ac:dyDescent="0.25">
      <c r="A18" s="57"/>
      <c r="B18" s="3"/>
      <c r="C18" s="68"/>
      <c r="D18" s="56"/>
      <c r="E18" s="46"/>
      <c r="F18" s="1"/>
      <c r="G18" s="5"/>
      <c r="H18" s="58"/>
      <c r="I18" s="58"/>
      <c r="J18" s="58"/>
      <c r="K18" s="1">
        <f>STUNDENSATZ</f>
        <v>0</v>
      </c>
      <c r="L18" s="1"/>
      <c r="M18" s="1">
        <f>PERSONALKOSTEN</f>
        <v>0</v>
      </c>
      <c r="N18" s="1"/>
      <c r="O18" s="224"/>
      <c r="P18" s="224"/>
      <c r="Q18" s="224"/>
      <c r="R18" s="224"/>
      <c r="S18" s="223"/>
    </row>
    <row r="19" spans="1:19" s="20" customFormat="1" x14ac:dyDescent="0.25">
      <c r="A19" s="57"/>
      <c r="B19" s="3"/>
      <c r="C19" s="68"/>
      <c r="D19" s="56"/>
      <c r="E19" s="46"/>
      <c r="F19" s="1"/>
      <c r="G19" s="5"/>
      <c r="H19" s="58"/>
      <c r="I19" s="58"/>
      <c r="J19" s="58"/>
      <c r="K19" s="1">
        <f>STUNDENSATZ</f>
        <v>0</v>
      </c>
      <c r="L19" s="1"/>
      <c r="M19" s="1">
        <f>PERSONALKOSTEN</f>
        <v>0</v>
      </c>
      <c r="N19" s="1"/>
      <c r="O19" s="224"/>
      <c r="P19" s="224"/>
      <c r="Q19" s="224"/>
      <c r="R19" s="224"/>
      <c r="S19" s="223"/>
    </row>
    <row r="20" spans="1:19" s="20" customFormat="1" x14ac:dyDescent="0.25">
      <c r="A20" s="57"/>
      <c r="B20" s="3"/>
      <c r="C20" s="68"/>
      <c r="D20" s="56"/>
      <c r="E20" s="46"/>
      <c r="F20" s="1"/>
      <c r="G20" s="5"/>
      <c r="H20" s="58"/>
      <c r="I20" s="58"/>
      <c r="J20" s="58"/>
      <c r="K20" s="1">
        <f>STUNDENSATZ</f>
        <v>0</v>
      </c>
      <c r="L20" s="1"/>
      <c r="M20" s="1">
        <f>PERSONALKOSTEN</f>
        <v>0</v>
      </c>
      <c r="N20" s="1"/>
      <c r="O20" s="224"/>
      <c r="P20" s="224"/>
      <c r="Q20" s="224"/>
      <c r="R20" s="224"/>
      <c r="S20" s="223"/>
    </row>
    <row r="21" spans="1:19" s="20" customFormat="1" x14ac:dyDescent="0.25">
      <c r="A21" s="57"/>
      <c r="B21" s="3"/>
      <c r="C21" s="68"/>
      <c r="D21" s="56"/>
      <c r="E21" s="46"/>
      <c r="F21" s="1"/>
      <c r="G21" s="5"/>
      <c r="H21" s="58"/>
      <c r="I21" s="58"/>
      <c r="J21" s="58"/>
      <c r="K21" s="1">
        <f>STUNDENSATZ</f>
        <v>0</v>
      </c>
      <c r="L21" s="1"/>
      <c r="M21" s="1">
        <f>PERSONALKOSTEN</f>
        <v>0</v>
      </c>
      <c r="N21" s="1"/>
      <c r="O21" s="224"/>
      <c r="P21" s="224"/>
      <c r="Q21" s="224"/>
      <c r="R21" s="224"/>
      <c r="S21" s="223"/>
    </row>
    <row r="22" spans="1:19" s="20" customFormat="1" x14ac:dyDescent="0.25">
      <c r="A22" s="57"/>
      <c r="B22" s="3"/>
      <c r="C22" s="68"/>
      <c r="D22" s="56"/>
      <c r="E22" s="46"/>
      <c r="F22" s="1"/>
      <c r="G22" s="5"/>
      <c r="H22" s="58"/>
      <c r="I22" s="58"/>
      <c r="J22" s="58"/>
      <c r="K22" s="1">
        <f>STUNDENSATZ</f>
        <v>0</v>
      </c>
      <c r="L22" s="1"/>
      <c r="M22" s="1">
        <f>PERSONALKOSTEN</f>
        <v>0</v>
      </c>
      <c r="N22" s="1"/>
      <c r="O22" s="224"/>
      <c r="P22" s="224"/>
      <c r="Q22" s="224"/>
      <c r="R22" s="224"/>
      <c r="S22" s="223"/>
    </row>
    <row r="23" spans="1:19" s="20" customFormat="1" x14ac:dyDescent="0.25">
      <c r="A23" s="57"/>
      <c r="B23" s="3"/>
      <c r="C23" s="68"/>
      <c r="D23" s="56"/>
      <c r="E23" s="46"/>
      <c r="F23" s="1"/>
      <c r="G23" s="5"/>
      <c r="H23" s="58"/>
      <c r="I23" s="58"/>
      <c r="J23" s="58"/>
      <c r="K23" s="1">
        <f>STUNDENSATZ</f>
        <v>0</v>
      </c>
      <c r="L23" s="1"/>
      <c r="M23" s="1">
        <f>PERSONALKOSTEN</f>
        <v>0</v>
      </c>
      <c r="N23" s="1"/>
      <c r="O23" s="224"/>
      <c r="P23" s="224"/>
      <c r="Q23" s="224"/>
      <c r="R23" s="224"/>
      <c r="S23" s="223"/>
    </row>
    <row r="24" spans="1:19" s="20" customFormat="1" x14ac:dyDescent="0.25">
      <c r="A24" s="57"/>
      <c r="B24" s="3"/>
      <c r="C24" s="68"/>
      <c r="D24" s="56"/>
      <c r="E24" s="46"/>
      <c r="F24" s="1"/>
      <c r="G24" s="5"/>
      <c r="H24" s="58"/>
      <c r="I24" s="58"/>
      <c r="J24" s="58"/>
      <c r="K24" s="1">
        <f>STUNDENSATZ</f>
        <v>0</v>
      </c>
      <c r="L24" s="1"/>
      <c r="M24" s="1">
        <f>PERSONALKOSTEN</f>
        <v>0</v>
      </c>
      <c r="N24" s="1"/>
      <c r="O24" s="224"/>
      <c r="P24" s="224"/>
      <c r="Q24" s="224"/>
      <c r="R24" s="224"/>
      <c r="S24" s="223"/>
    </row>
    <row r="25" spans="1:19" s="20" customFormat="1" x14ac:dyDescent="0.25">
      <c r="A25" s="57"/>
      <c r="B25" s="3"/>
      <c r="C25" s="68"/>
      <c r="D25" s="56"/>
      <c r="E25" s="46"/>
      <c r="F25" s="1"/>
      <c r="G25" s="5"/>
      <c r="H25" s="58"/>
      <c r="I25" s="58"/>
      <c r="J25" s="58"/>
      <c r="K25" s="1">
        <f>STUNDENSATZ</f>
        <v>0</v>
      </c>
      <c r="L25" s="1"/>
      <c r="M25" s="1">
        <f>PERSONALKOSTEN</f>
        <v>0</v>
      </c>
      <c r="N25" s="1"/>
      <c r="O25" s="224"/>
      <c r="P25" s="224"/>
      <c r="Q25" s="224"/>
      <c r="R25" s="224"/>
      <c r="S25" s="223"/>
    </row>
    <row r="26" spans="1:19" s="20" customFormat="1" x14ac:dyDescent="0.25">
      <c r="A26" s="57"/>
      <c r="B26" s="3"/>
      <c r="C26" s="68"/>
      <c r="D26" s="56"/>
      <c r="E26" s="46"/>
      <c r="F26" s="1"/>
      <c r="G26" s="5"/>
      <c r="H26" s="58"/>
      <c r="I26" s="58"/>
      <c r="J26" s="58"/>
      <c r="K26" s="1">
        <f>STUNDENSATZ</f>
        <v>0</v>
      </c>
      <c r="L26" s="1"/>
      <c r="M26" s="1">
        <f>PERSONALKOSTEN</f>
        <v>0</v>
      </c>
      <c r="N26" s="1"/>
      <c r="O26" s="224"/>
      <c r="P26" s="224"/>
      <c r="Q26" s="224"/>
      <c r="R26" s="224"/>
      <c r="S26" s="223"/>
    </row>
    <row r="27" spans="1:19" s="20" customFormat="1" x14ac:dyDescent="0.25">
      <c r="A27" s="57"/>
      <c r="B27" s="3"/>
      <c r="C27" s="68"/>
      <c r="D27" s="56"/>
      <c r="E27" s="46"/>
      <c r="F27" s="1"/>
      <c r="G27" s="5"/>
      <c r="H27" s="58"/>
      <c r="I27" s="58"/>
      <c r="J27" s="58"/>
      <c r="K27" s="1">
        <f>STUNDENSATZ</f>
        <v>0</v>
      </c>
      <c r="L27" s="1"/>
      <c r="M27" s="1">
        <f>PERSONALKOSTEN</f>
        <v>0</v>
      </c>
      <c r="N27" s="1"/>
      <c r="O27" s="224"/>
      <c r="P27" s="224"/>
      <c r="Q27" s="224"/>
      <c r="R27" s="224"/>
      <c r="S27" s="223"/>
    </row>
    <row r="28" spans="1:19" s="20" customFormat="1" x14ac:dyDescent="0.25">
      <c r="A28" s="57"/>
      <c r="B28" s="3"/>
      <c r="C28" s="68"/>
      <c r="D28" s="56"/>
      <c r="E28" s="46"/>
      <c r="F28" s="1"/>
      <c r="G28" s="5"/>
      <c r="H28" s="58"/>
      <c r="I28" s="58"/>
      <c r="J28" s="58"/>
      <c r="K28" s="1">
        <f>STUNDENSATZ</f>
        <v>0</v>
      </c>
      <c r="L28" s="1"/>
      <c r="M28" s="1">
        <f>PERSONALKOSTEN</f>
        <v>0</v>
      </c>
      <c r="N28" s="1"/>
      <c r="O28" s="224"/>
      <c r="P28" s="224"/>
      <c r="Q28" s="224"/>
      <c r="R28" s="224"/>
      <c r="S28" s="223"/>
    </row>
    <row r="29" spans="1:19" s="20" customFormat="1" x14ac:dyDescent="0.25">
      <c r="A29" s="57"/>
      <c r="B29" s="3"/>
      <c r="C29" s="68"/>
      <c r="D29" s="56"/>
      <c r="E29" s="46"/>
      <c r="F29" s="1"/>
      <c r="G29" s="5"/>
      <c r="H29" s="58"/>
      <c r="I29" s="58"/>
      <c r="J29" s="58"/>
      <c r="K29" s="1">
        <f>STUNDENSATZ</f>
        <v>0</v>
      </c>
      <c r="L29" s="1"/>
      <c r="M29" s="1">
        <f>PERSONALKOSTEN</f>
        <v>0</v>
      </c>
      <c r="N29" s="1"/>
      <c r="O29" s="224"/>
      <c r="P29" s="224"/>
      <c r="Q29" s="224"/>
      <c r="R29" s="224"/>
      <c r="S29" s="223"/>
    </row>
    <row r="30" spans="1:19" s="20" customFormat="1" x14ac:dyDescent="0.25">
      <c r="A30" s="57"/>
      <c r="B30" s="3"/>
      <c r="C30" s="68"/>
      <c r="D30" s="56"/>
      <c r="E30" s="46"/>
      <c r="F30" s="1"/>
      <c r="G30" s="5"/>
      <c r="H30" s="58"/>
      <c r="I30" s="58"/>
      <c r="J30" s="58"/>
      <c r="K30" s="1">
        <f>STUNDENSATZ</f>
        <v>0</v>
      </c>
      <c r="L30" s="1"/>
      <c r="M30" s="1">
        <f>PERSONALKOSTEN</f>
        <v>0</v>
      </c>
      <c r="N30" s="1"/>
      <c r="O30" s="224"/>
      <c r="P30" s="224"/>
      <c r="Q30" s="224"/>
      <c r="R30" s="224"/>
      <c r="S30" s="223"/>
    </row>
    <row r="31" spans="1:19" s="20" customFormat="1" x14ac:dyDescent="0.25">
      <c r="A31" s="57"/>
      <c r="B31" s="3"/>
      <c r="C31" s="68"/>
      <c r="D31" s="56"/>
      <c r="E31" s="46"/>
      <c r="F31" s="1"/>
      <c r="G31" s="5"/>
      <c r="H31" s="58"/>
      <c r="I31" s="58"/>
      <c r="J31" s="58"/>
      <c r="K31" s="1">
        <f>STUNDENSATZ</f>
        <v>0</v>
      </c>
      <c r="L31" s="1"/>
      <c r="M31" s="1">
        <f>PERSONALKOSTEN</f>
        <v>0</v>
      </c>
      <c r="N31" s="1"/>
      <c r="O31" s="224"/>
      <c r="P31" s="224"/>
      <c r="Q31" s="224"/>
      <c r="R31" s="224"/>
      <c r="S31" s="223"/>
    </row>
    <row r="32" spans="1:19" s="20" customFormat="1" x14ac:dyDescent="0.25">
      <c r="A32" s="57"/>
      <c r="B32" s="3"/>
      <c r="C32" s="68"/>
      <c r="D32" s="56"/>
      <c r="E32" s="46"/>
      <c r="F32" s="1"/>
      <c r="G32" s="5"/>
      <c r="H32" s="58"/>
      <c r="I32" s="58"/>
      <c r="J32" s="58"/>
      <c r="K32" s="1">
        <f>STUNDENSATZ</f>
        <v>0</v>
      </c>
      <c r="L32" s="1"/>
      <c r="M32" s="1">
        <f>PERSONALKOSTEN</f>
        <v>0</v>
      </c>
      <c r="N32" s="1"/>
      <c r="O32" s="224"/>
      <c r="P32" s="224"/>
      <c r="Q32" s="224"/>
      <c r="R32" s="224"/>
      <c r="S32" s="223"/>
    </row>
    <row r="33" spans="1:19" s="20" customFormat="1" x14ac:dyDescent="0.25">
      <c r="A33" s="57"/>
      <c r="B33" s="3"/>
      <c r="C33" s="68"/>
      <c r="D33" s="56"/>
      <c r="E33" s="46"/>
      <c r="F33" s="1"/>
      <c r="G33" s="5"/>
      <c r="H33" s="58"/>
      <c r="I33" s="58"/>
      <c r="J33" s="58"/>
      <c r="K33" s="1">
        <f>STUNDENSATZ</f>
        <v>0</v>
      </c>
      <c r="L33" s="1"/>
      <c r="M33" s="1">
        <f>PERSONALKOSTEN</f>
        <v>0</v>
      </c>
      <c r="N33" s="1"/>
      <c r="O33" s="224"/>
      <c r="P33" s="224"/>
      <c r="Q33" s="224"/>
      <c r="R33" s="224"/>
      <c r="S33" s="223"/>
    </row>
    <row r="34" spans="1:19" s="20" customFormat="1" x14ac:dyDescent="0.25">
      <c r="A34" s="57"/>
      <c r="B34" s="3"/>
      <c r="C34" s="68"/>
      <c r="D34" s="56"/>
      <c r="E34" s="46"/>
      <c r="F34" s="1"/>
      <c r="G34" s="5"/>
      <c r="H34" s="58"/>
      <c r="I34" s="58"/>
      <c r="J34" s="58"/>
      <c r="K34" s="1">
        <f>STUNDENSATZ</f>
        <v>0</v>
      </c>
      <c r="L34" s="1"/>
      <c r="M34" s="1">
        <f>PERSONALKOSTEN</f>
        <v>0</v>
      </c>
      <c r="N34" s="1"/>
      <c r="O34" s="224"/>
      <c r="P34" s="224"/>
      <c r="Q34" s="224"/>
      <c r="R34" s="224"/>
      <c r="S34" s="223"/>
    </row>
    <row r="35" spans="1:19" s="20" customFormat="1" x14ac:dyDescent="0.25">
      <c r="A35" s="57"/>
      <c r="B35" s="3"/>
      <c r="C35" s="68"/>
      <c r="D35" s="56"/>
      <c r="E35" s="46"/>
      <c r="F35" s="1"/>
      <c r="G35" s="5"/>
      <c r="H35" s="58"/>
      <c r="I35" s="58"/>
      <c r="J35" s="58"/>
      <c r="K35" s="1">
        <f>STUNDENSATZ</f>
        <v>0</v>
      </c>
      <c r="L35" s="1"/>
      <c r="M35" s="1">
        <f>PERSONALKOSTEN</f>
        <v>0</v>
      </c>
      <c r="N35" s="1"/>
      <c r="O35" s="224"/>
      <c r="P35" s="224"/>
      <c r="Q35" s="224"/>
      <c r="R35" s="224"/>
      <c r="S35" s="223"/>
    </row>
    <row r="36" spans="1:19" s="20" customFormat="1" x14ac:dyDescent="0.25">
      <c r="A36" s="57"/>
      <c r="B36" s="3"/>
      <c r="C36" s="68"/>
      <c r="D36" s="56"/>
      <c r="E36" s="46"/>
      <c r="F36" s="1"/>
      <c r="G36" s="5"/>
      <c r="H36" s="58"/>
      <c r="I36" s="58"/>
      <c r="J36" s="58"/>
      <c r="K36" s="1">
        <f>STUNDENSATZ</f>
        <v>0</v>
      </c>
      <c r="L36" s="1"/>
      <c r="M36" s="1">
        <f>PERSONALKOSTEN</f>
        <v>0</v>
      </c>
      <c r="N36" s="1"/>
      <c r="O36" s="224"/>
      <c r="P36" s="224"/>
      <c r="Q36" s="224"/>
      <c r="R36" s="224"/>
      <c r="S36" s="223"/>
    </row>
    <row r="37" spans="1:19" s="20" customFormat="1" x14ac:dyDescent="0.25">
      <c r="A37" s="57"/>
      <c r="B37" s="3"/>
      <c r="C37" s="68"/>
      <c r="D37" s="56"/>
      <c r="E37" s="46"/>
      <c r="F37" s="1"/>
      <c r="G37" s="5"/>
      <c r="H37" s="58"/>
      <c r="I37" s="58"/>
      <c r="J37" s="58"/>
      <c r="K37" s="1">
        <f>STUNDENSATZ</f>
        <v>0</v>
      </c>
      <c r="L37" s="1"/>
      <c r="M37" s="1">
        <f>PERSONALKOSTEN</f>
        <v>0</v>
      </c>
      <c r="N37" s="1"/>
      <c r="O37" s="224"/>
      <c r="P37" s="224"/>
      <c r="Q37" s="224"/>
      <c r="R37" s="224"/>
      <c r="S37" s="223"/>
    </row>
    <row r="38" spans="1:19" s="20" customFormat="1" x14ac:dyDescent="0.25">
      <c r="A38" s="57"/>
      <c r="B38" s="3"/>
      <c r="C38" s="68"/>
      <c r="D38" s="56"/>
      <c r="E38" s="46"/>
      <c r="F38" s="1"/>
      <c r="G38" s="5"/>
      <c r="H38" s="58"/>
      <c r="I38" s="58"/>
      <c r="J38" s="58"/>
      <c r="K38" s="1">
        <f>STUNDENSATZ</f>
        <v>0</v>
      </c>
      <c r="L38" s="1"/>
      <c r="M38" s="1">
        <f>PERSONALKOSTEN</f>
        <v>0</v>
      </c>
      <c r="N38" s="1"/>
      <c r="O38" s="224"/>
      <c r="P38" s="224"/>
      <c r="Q38" s="224"/>
      <c r="R38" s="224"/>
      <c r="S38" s="223"/>
    </row>
    <row r="39" spans="1:19" s="20" customFormat="1" x14ac:dyDescent="0.25">
      <c r="A39" s="57"/>
      <c r="B39" s="3"/>
      <c r="C39" s="68"/>
      <c r="D39" s="56"/>
      <c r="E39" s="46"/>
      <c r="F39" s="1"/>
      <c r="G39" s="5"/>
      <c r="H39" s="58"/>
      <c r="I39" s="58"/>
      <c r="J39" s="58"/>
      <c r="K39" s="1">
        <f>STUNDENSATZ</f>
        <v>0</v>
      </c>
      <c r="L39" s="1"/>
      <c r="M39" s="1">
        <f>PERSONALKOSTEN</f>
        <v>0</v>
      </c>
      <c r="N39" s="1"/>
      <c r="O39" s="224"/>
      <c r="P39" s="224"/>
      <c r="Q39" s="224"/>
      <c r="R39" s="224"/>
      <c r="S39" s="223"/>
    </row>
    <row r="40" spans="1:19" s="20" customFormat="1" x14ac:dyDescent="0.25">
      <c r="A40" s="57"/>
      <c r="B40" s="3"/>
      <c r="C40" s="68"/>
      <c r="D40" s="56"/>
      <c r="E40" s="46"/>
      <c r="F40" s="1"/>
      <c r="G40" s="5"/>
      <c r="H40" s="58"/>
      <c r="I40" s="58"/>
      <c r="J40" s="58"/>
      <c r="K40" s="1">
        <f>STUNDENSATZ</f>
        <v>0</v>
      </c>
      <c r="L40" s="1"/>
      <c r="M40" s="1">
        <f>PERSONALKOSTEN</f>
        <v>0</v>
      </c>
      <c r="N40" s="1"/>
      <c r="O40" s="224"/>
      <c r="P40" s="224"/>
      <c r="Q40" s="224"/>
      <c r="R40" s="224"/>
      <c r="S40" s="223"/>
    </row>
    <row r="41" spans="1:19" s="20" customFormat="1" x14ac:dyDescent="0.25">
      <c r="A41" s="57"/>
      <c r="B41" s="3"/>
      <c r="C41" s="68"/>
      <c r="D41" s="56"/>
      <c r="E41" s="46"/>
      <c r="F41" s="1"/>
      <c r="G41" s="5"/>
      <c r="H41" s="58"/>
      <c r="I41" s="58"/>
      <c r="J41" s="58"/>
      <c r="K41" s="1">
        <f>STUNDENSATZ</f>
        <v>0</v>
      </c>
      <c r="L41" s="1"/>
      <c r="M41" s="1">
        <f>PERSONALKOSTEN</f>
        <v>0</v>
      </c>
      <c r="N41" s="1"/>
      <c r="O41" s="224"/>
      <c r="P41" s="224"/>
      <c r="Q41" s="224"/>
      <c r="R41" s="224"/>
      <c r="S41" s="223"/>
    </row>
    <row r="42" spans="1:19" s="20" customFormat="1" x14ac:dyDescent="0.25">
      <c r="A42" s="57"/>
      <c r="B42" s="3"/>
      <c r="C42" s="68"/>
      <c r="D42" s="56"/>
      <c r="E42" s="46"/>
      <c r="F42" s="1"/>
      <c r="G42" s="5"/>
      <c r="H42" s="58"/>
      <c r="I42" s="58"/>
      <c r="J42" s="58"/>
      <c r="K42" s="1">
        <f>STUNDENSATZ</f>
        <v>0</v>
      </c>
      <c r="L42" s="1"/>
      <c r="M42" s="1">
        <f>PERSONALKOSTEN</f>
        <v>0</v>
      </c>
      <c r="N42" s="1"/>
      <c r="O42" s="224"/>
      <c r="P42" s="224"/>
      <c r="Q42" s="224"/>
      <c r="R42" s="224"/>
      <c r="S42" s="223"/>
    </row>
    <row r="43" spans="1:19" s="20" customFormat="1" x14ac:dyDescent="0.25">
      <c r="A43" s="57"/>
      <c r="B43" s="3"/>
      <c r="C43" s="68"/>
      <c r="D43" s="56"/>
      <c r="E43" s="46"/>
      <c r="F43" s="1"/>
      <c r="G43" s="5"/>
      <c r="H43" s="58"/>
      <c r="I43" s="58"/>
      <c r="J43" s="58"/>
      <c r="K43" s="1">
        <f>STUNDENSATZ</f>
        <v>0</v>
      </c>
      <c r="L43" s="1"/>
      <c r="M43" s="1">
        <f>PERSONALKOSTEN</f>
        <v>0</v>
      </c>
      <c r="N43" s="1"/>
      <c r="O43" s="224"/>
      <c r="P43" s="224"/>
      <c r="Q43" s="224"/>
      <c r="R43" s="224"/>
      <c r="S43" s="223"/>
    </row>
    <row r="44" spans="1:19" s="20" customFormat="1" x14ac:dyDescent="0.25">
      <c r="A44" s="57"/>
      <c r="B44" s="3"/>
      <c r="C44" s="68"/>
      <c r="D44" s="56"/>
      <c r="E44" s="46"/>
      <c r="F44" s="1"/>
      <c r="G44" s="5"/>
      <c r="H44" s="58"/>
      <c r="I44" s="58"/>
      <c r="J44" s="58"/>
      <c r="K44" s="1">
        <f>STUNDENSATZ</f>
        <v>0</v>
      </c>
      <c r="L44" s="1"/>
      <c r="M44" s="1">
        <f>PERSONALKOSTEN</f>
        <v>0</v>
      </c>
      <c r="N44" s="1"/>
      <c r="O44" s="224"/>
      <c r="P44" s="224"/>
      <c r="Q44" s="224"/>
      <c r="R44" s="224"/>
      <c r="S44" s="223"/>
    </row>
    <row r="45" spans="1:19" s="20" customFormat="1" x14ac:dyDescent="0.25">
      <c r="A45" s="57"/>
      <c r="B45" s="3"/>
      <c r="C45" s="68"/>
      <c r="D45" s="56"/>
      <c r="E45" s="46"/>
      <c r="F45" s="1"/>
      <c r="G45" s="5"/>
      <c r="H45" s="58"/>
      <c r="I45" s="58"/>
      <c r="J45" s="58"/>
      <c r="K45" s="1">
        <f>STUNDENSATZ</f>
        <v>0</v>
      </c>
      <c r="L45" s="1"/>
      <c r="M45" s="1">
        <f>PERSONALKOSTEN</f>
        <v>0</v>
      </c>
      <c r="N45" s="1"/>
      <c r="O45" s="224"/>
      <c r="P45" s="224"/>
      <c r="Q45" s="224"/>
      <c r="R45" s="224"/>
      <c r="S45" s="223"/>
    </row>
    <row r="46" spans="1:19" s="20" customFormat="1" x14ac:dyDescent="0.25">
      <c r="A46" s="57"/>
      <c r="B46" s="3"/>
      <c r="C46" s="68"/>
      <c r="D46" s="56"/>
      <c r="E46" s="46"/>
      <c r="F46" s="1"/>
      <c r="G46" s="5"/>
      <c r="H46" s="58"/>
      <c r="I46" s="58"/>
      <c r="J46" s="58"/>
      <c r="K46" s="1">
        <f>STUNDENSATZ</f>
        <v>0</v>
      </c>
      <c r="L46" s="1"/>
      <c r="M46" s="1">
        <f>PERSONALKOSTEN</f>
        <v>0</v>
      </c>
      <c r="N46" s="1"/>
      <c r="O46" s="224"/>
      <c r="P46" s="224"/>
      <c r="Q46" s="224"/>
      <c r="R46" s="224"/>
      <c r="S46" s="223"/>
    </row>
    <row r="47" spans="1:19" s="20" customFormat="1" x14ac:dyDescent="0.25">
      <c r="A47" s="57"/>
      <c r="B47" s="3"/>
      <c r="C47" s="68"/>
      <c r="D47" s="56"/>
      <c r="E47" s="46"/>
      <c r="F47" s="1"/>
      <c r="G47" s="5"/>
      <c r="H47" s="58"/>
      <c r="I47" s="58"/>
      <c r="J47" s="58"/>
      <c r="K47" s="1">
        <f>STUNDENSATZ</f>
        <v>0</v>
      </c>
      <c r="L47" s="1"/>
      <c r="M47" s="1">
        <f>PERSONALKOSTEN</f>
        <v>0</v>
      </c>
      <c r="N47" s="1"/>
      <c r="O47" s="224"/>
      <c r="P47" s="224"/>
      <c r="Q47" s="224"/>
      <c r="R47" s="224"/>
      <c r="S47" s="223"/>
    </row>
    <row r="48" spans="1:19" s="20" customFormat="1" x14ac:dyDescent="0.25">
      <c r="A48" s="57"/>
      <c r="B48" s="3"/>
      <c r="C48" s="68"/>
      <c r="D48" s="56"/>
      <c r="E48" s="46"/>
      <c r="F48" s="1"/>
      <c r="G48" s="5"/>
      <c r="H48" s="58"/>
      <c r="I48" s="58"/>
      <c r="J48" s="58"/>
      <c r="K48" s="1">
        <f>STUNDENSATZ</f>
        <v>0</v>
      </c>
      <c r="L48" s="1"/>
      <c r="M48" s="1">
        <f>PERSONALKOSTEN</f>
        <v>0</v>
      </c>
      <c r="N48" s="1"/>
      <c r="O48" s="224"/>
      <c r="P48" s="224"/>
      <c r="Q48" s="224"/>
      <c r="R48" s="224"/>
      <c r="S48" s="223"/>
    </row>
    <row r="49" spans="1:19" s="20" customFormat="1" x14ac:dyDescent="0.25">
      <c r="A49" s="57"/>
      <c r="B49" s="3"/>
      <c r="C49" s="68"/>
      <c r="D49" s="56"/>
      <c r="E49" s="46"/>
      <c r="F49" s="1"/>
      <c r="G49" s="5"/>
      <c r="H49" s="58"/>
      <c r="I49" s="58"/>
      <c r="J49" s="58"/>
      <c r="K49" s="1">
        <f>STUNDENSATZ</f>
        <v>0</v>
      </c>
      <c r="L49" s="1"/>
      <c r="M49" s="1">
        <f>PERSONALKOSTEN</f>
        <v>0</v>
      </c>
      <c r="N49" s="1"/>
      <c r="O49" s="224"/>
      <c r="P49" s="224"/>
      <c r="Q49" s="224"/>
      <c r="R49" s="224"/>
      <c r="S49" s="223"/>
    </row>
    <row r="50" spans="1:19" s="20" customFormat="1" x14ac:dyDescent="0.25">
      <c r="A50" s="57"/>
      <c r="B50" s="3"/>
      <c r="C50" s="68"/>
      <c r="D50" s="56"/>
      <c r="E50" s="46"/>
      <c r="F50" s="1"/>
      <c r="G50" s="5"/>
      <c r="H50" s="58"/>
      <c r="I50" s="58"/>
      <c r="J50" s="58"/>
      <c r="K50" s="1">
        <f>STUNDENSATZ</f>
        <v>0</v>
      </c>
      <c r="L50" s="1"/>
      <c r="M50" s="1">
        <f>PERSONALKOSTEN</f>
        <v>0</v>
      </c>
      <c r="N50" s="1"/>
      <c r="O50" s="224"/>
      <c r="P50" s="224"/>
      <c r="Q50" s="224"/>
      <c r="R50" s="224"/>
      <c r="S50" s="223"/>
    </row>
    <row r="51" spans="1:19" s="20" customFormat="1" x14ac:dyDescent="0.25">
      <c r="A51" s="57"/>
      <c r="B51" s="3"/>
      <c r="C51" s="68"/>
      <c r="D51" s="56"/>
      <c r="E51" s="46"/>
      <c r="F51" s="1"/>
      <c r="G51" s="5"/>
      <c r="H51" s="58"/>
      <c r="I51" s="58"/>
      <c r="J51" s="58"/>
      <c r="K51" s="1">
        <f>STUNDENSATZ</f>
        <v>0</v>
      </c>
      <c r="L51" s="1"/>
      <c r="M51" s="1">
        <f>PERSONALKOSTEN</f>
        <v>0</v>
      </c>
      <c r="N51" s="1"/>
      <c r="O51" s="224"/>
      <c r="P51" s="224"/>
      <c r="Q51" s="224"/>
      <c r="R51" s="224"/>
      <c r="S51" s="223"/>
    </row>
    <row r="52" spans="1:19" s="20" customFormat="1" x14ac:dyDescent="0.25">
      <c r="A52" s="57"/>
      <c r="B52" s="3"/>
      <c r="C52" s="68"/>
      <c r="D52" s="56"/>
      <c r="E52" s="46"/>
      <c r="F52" s="1"/>
      <c r="G52" s="5"/>
      <c r="H52" s="58"/>
      <c r="I52" s="58"/>
      <c r="J52" s="58"/>
      <c r="K52" s="1">
        <f>STUNDENSATZ</f>
        <v>0</v>
      </c>
      <c r="L52" s="1"/>
      <c r="M52" s="1">
        <f>PERSONALKOSTEN</f>
        <v>0</v>
      </c>
      <c r="N52" s="1"/>
      <c r="O52" s="224"/>
      <c r="P52" s="224"/>
      <c r="Q52" s="224"/>
      <c r="R52" s="224"/>
      <c r="S52" s="223"/>
    </row>
    <row r="53" spans="1:19" s="20" customFormat="1" x14ac:dyDescent="0.25">
      <c r="A53" s="57"/>
      <c r="B53" s="3"/>
      <c r="C53" s="68"/>
      <c r="D53" s="56"/>
      <c r="E53" s="46"/>
      <c r="F53" s="1"/>
      <c r="G53" s="5"/>
      <c r="H53" s="58"/>
      <c r="I53" s="58"/>
      <c r="J53" s="58"/>
      <c r="K53" s="1">
        <f>STUNDENSATZ</f>
        <v>0</v>
      </c>
      <c r="L53" s="1"/>
      <c r="M53" s="1">
        <f>PERSONALKOSTEN</f>
        <v>0</v>
      </c>
      <c r="N53" s="1"/>
      <c r="O53" s="224"/>
      <c r="P53" s="224"/>
      <c r="Q53" s="224"/>
      <c r="R53" s="224"/>
      <c r="S53" s="223"/>
    </row>
    <row r="54" spans="1:19" s="20" customFormat="1" x14ac:dyDescent="0.25">
      <c r="A54" s="57"/>
      <c r="B54" s="3"/>
      <c r="C54" s="68"/>
      <c r="D54" s="56"/>
      <c r="E54" s="46"/>
      <c r="F54" s="1"/>
      <c r="G54" s="5"/>
      <c r="H54" s="58"/>
      <c r="I54" s="58"/>
      <c r="J54" s="58"/>
      <c r="K54" s="1">
        <f>STUNDENSATZ</f>
        <v>0</v>
      </c>
      <c r="L54" s="1"/>
      <c r="M54" s="1">
        <f>PERSONALKOSTEN</f>
        <v>0</v>
      </c>
      <c r="N54" s="1"/>
      <c r="O54" s="224"/>
      <c r="P54" s="224"/>
      <c r="Q54" s="224"/>
      <c r="R54" s="224"/>
      <c r="S54" s="223"/>
    </row>
    <row r="55" spans="1:19" s="20" customFormat="1" x14ac:dyDescent="0.25">
      <c r="A55" s="57"/>
      <c r="B55" s="3"/>
      <c r="C55" s="68"/>
      <c r="D55" s="56"/>
      <c r="E55" s="46"/>
      <c r="F55" s="1"/>
      <c r="G55" s="5"/>
      <c r="H55" s="58"/>
      <c r="I55" s="58"/>
      <c r="J55" s="58"/>
      <c r="K55" s="1">
        <f>STUNDENSATZ</f>
        <v>0</v>
      </c>
      <c r="L55" s="1"/>
      <c r="M55" s="1">
        <f>PERSONALKOSTEN</f>
        <v>0</v>
      </c>
      <c r="N55" s="1"/>
      <c r="O55" s="224"/>
      <c r="P55" s="224"/>
      <c r="Q55" s="224"/>
      <c r="R55" s="224"/>
      <c r="S55" s="223"/>
    </row>
    <row r="56" spans="1:19" s="20" customFormat="1" x14ac:dyDescent="0.25">
      <c r="A56" s="57"/>
      <c r="B56" s="3"/>
      <c r="C56" s="68"/>
      <c r="D56" s="56"/>
      <c r="E56" s="46"/>
      <c r="F56" s="1"/>
      <c r="G56" s="5"/>
      <c r="H56" s="58"/>
      <c r="I56" s="58"/>
      <c r="J56" s="58"/>
      <c r="K56" s="1">
        <f>STUNDENSATZ</f>
        <v>0</v>
      </c>
      <c r="L56" s="1"/>
      <c r="M56" s="1">
        <f>PERSONALKOSTEN</f>
        <v>0</v>
      </c>
      <c r="N56" s="1"/>
      <c r="O56" s="224"/>
      <c r="P56" s="224"/>
      <c r="Q56" s="224"/>
      <c r="R56" s="224"/>
      <c r="S56" s="223"/>
    </row>
    <row r="57" spans="1:19" s="20" customFormat="1" x14ac:dyDescent="0.25">
      <c r="A57" s="57"/>
      <c r="B57" s="3"/>
      <c r="C57" s="68"/>
      <c r="D57" s="56"/>
      <c r="E57" s="46"/>
      <c r="F57" s="1"/>
      <c r="G57" s="5"/>
      <c r="H57" s="58"/>
      <c r="I57" s="58"/>
      <c r="J57" s="58"/>
      <c r="K57" s="1">
        <f>STUNDENSATZ</f>
        <v>0</v>
      </c>
      <c r="L57" s="1"/>
      <c r="M57" s="1">
        <f>PERSONALKOSTEN</f>
        <v>0</v>
      </c>
      <c r="N57" s="1"/>
      <c r="O57" s="224"/>
      <c r="P57" s="224"/>
      <c r="Q57" s="224"/>
      <c r="R57" s="224"/>
      <c r="S57" s="223"/>
    </row>
    <row r="58" spans="1:19" s="20" customFormat="1" x14ac:dyDescent="0.25">
      <c r="A58" s="57"/>
      <c r="B58" s="3"/>
      <c r="C58" s="68"/>
      <c r="D58" s="56"/>
      <c r="E58" s="46"/>
      <c r="F58" s="1"/>
      <c r="G58" s="5"/>
      <c r="H58" s="58"/>
      <c r="I58" s="58"/>
      <c r="J58" s="58"/>
      <c r="K58" s="1">
        <f>STUNDENSATZ</f>
        <v>0</v>
      </c>
      <c r="L58" s="1"/>
      <c r="M58" s="1">
        <f>PERSONALKOSTEN</f>
        <v>0</v>
      </c>
      <c r="N58" s="1"/>
      <c r="O58" s="224"/>
      <c r="P58" s="224"/>
      <c r="Q58" s="224"/>
      <c r="R58" s="224"/>
      <c r="S58" s="223"/>
    </row>
    <row r="59" spans="1:19" s="20" customFormat="1" x14ac:dyDescent="0.25">
      <c r="A59" s="57"/>
      <c r="B59" s="3"/>
      <c r="C59" s="68"/>
      <c r="D59" s="56"/>
      <c r="E59" s="46"/>
      <c r="F59" s="1"/>
      <c r="G59" s="5"/>
      <c r="H59" s="58"/>
      <c r="I59" s="58"/>
      <c r="J59" s="58"/>
      <c r="K59" s="1">
        <f>STUNDENSATZ</f>
        <v>0</v>
      </c>
      <c r="L59" s="1"/>
      <c r="M59" s="1">
        <f>PERSONALKOSTEN</f>
        <v>0</v>
      </c>
      <c r="N59" s="1"/>
      <c r="O59" s="224"/>
      <c r="P59" s="224"/>
      <c r="Q59" s="224"/>
      <c r="R59" s="224"/>
      <c r="S59" s="223"/>
    </row>
    <row r="60" spans="1:19" s="20" customFormat="1" x14ac:dyDescent="0.25">
      <c r="A60" s="57"/>
      <c r="B60" s="3"/>
      <c r="C60" s="68"/>
      <c r="D60" s="56"/>
      <c r="E60" s="46"/>
      <c r="F60" s="1"/>
      <c r="G60" s="5"/>
      <c r="H60" s="58"/>
      <c r="I60" s="58"/>
      <c r="J60" s="58"/>
      <c r="K60" s="1">
        <f>STUNDENSATZ</f>
        <v>0</v>
      </c>
      <c r="L60" s="1"/>
      <c r="M60" s="1">
        <f>PERSONALKOSTEN</f>
        <v>0</v>
      </c>
      <c r="N60" s="1"/>
      <c r="O60" s="224"/>
      <c r="P60" s="224"/>
      <c r="Q60" s="224"/>
      <c r="R60" s="224"/>
      <c r="S60" s="223"/>
    </row>
    <row r="61" spans="1:19" s="20" customFormat="1" x14ac:dyDescent="0.25">
      <c r="A61" s="57"/>
      <c r="B61" s="3"/>
      <c r="C61" s="68"/>
      <c r="D61" s="56"/>
      <c r="E61" s="46"/>
      <c r="F61" s="1"/>
      <c r="G61" s="5"/>
      <c r="H61" s="58"/>
      <c r="I61" s="58"/>
      <c r="J61" s="58"/>
      <c r="K61" s="1">
        <f>STUNDENSATZ</f>
        <v>0</v>
      </c>
      <c r="L61" s="1"/>
      <c r="M61" s="1">
        <f>PERSONALKOSTEN</f>
        <v>0</v>
      </c>
      <c r="N61" s="1"/>
      <c r="O61" s="224"/>
      <c r="P61" s="224"/>
      <c r="Q61" s="224"/>
      <c r="R61" s="224"/>
      <c r="S61" s="223"/>
    </row>
    <row r="62" spans="1:19" s="20" customFormat="1" x14ac:dyDescent="0.25">
      <c r="A62" s="57"/>
      <c r="B62" s="3"/>
      <c r="C62" s="68"/>
      <c r="D62" s="56"/>
      <c r="E62" s="46"/>
      <c r="F62" s="1"/>
      <c r="G62" s="5"/>
      <c r="H62" s="58"/>
      <c r="I62" s="58"/>
      <c r="J62" s="58"/>
      <c r="K62" s="1">
        <f>STUNDENSATZ</f>
        <v>0</v>
      </c>
      <c r="L62" s="1"/>
      <c r="M62" s="1">
        <f>PERSONALKOSTEN</f>
        <v>0</v>
      </c>
      <c r="N62" s="1"/>
      <c r="O62" s="224"/>
      <c r="P62" s="224"/>
      <c r="Q62" s="224"/>
      <c r="R62" s="224"/>
      <c r="S62" s="223"/>
    </row>
    <row r="63" spans="1:19" s="20" customFormat="1" x14ac:dyDescent="0.25">
      <c r="A63" s="57"/>
      <c r="B63" s="3"/>
      <c r="C63" s="68"/>
      <c r="D63" s="56"/>
      <c r="E63" s="46"/>
      <c r="F63" s="1"/>
      <c r="G63" s="5"/>
      <c r="H63" s="58"/>
      <c r="I63" s="58"/>
      <c r="J63" s="58"/>
      <c r="K63" s="1">
        <f>STUNDENSATZ</f>
        <v>0</v>
      </c>
      <c r="L63" s="1"/>
      <c r="M63" s="1">
        <f>PERSONALKOSTEN</f>
        <v>0</v>
      </c>
      <c r="N63" s="1"/>
      <c r="O63" s="224"/>
      <c r="P63" s="224"/>
      <c r="Q63" s="224"/>
      <c r="R63" s="224"/>
      <c r="S63" s="223"/>
    </row>
    <row r="64" spans="1:19" s="20" customFormat="1" x14ac:dyDescent="0.25">
      <c r="A64" s="57"/>
      <c r="B64" s="3"/>
      <c r="C64" s="68"/>
      <c r="D64" s="56"/>
      <c r="E64" s="46"/>
      <c r="F64" s="1"/>
      <c r="G64" s="5"/>
      <c r="H64" s="58"/>
      <c r="I64" s="58"/>
      <c r="J64" s="58"/>
      <c r="K64" s="1">
        <f>STUNDENSATZ</f>
        <v>0</v>
      </c>
      <c r="L64" s="1"/>
      <c r="M64" s="1">
        <f>PERSONALKOSTEN</f>
        <v>0</v>
      </c>
      <c r="N64" s="1"/>
      <c r="O64" s="224"/>
      <c r="P64" s="224"/>
      <c r="Q64" s="224"/>
      <c r="R64" s="224"/>
      <c r="S64" s="223"/>
    </row>
    <row r="65" spans="1:19" s="20" customFormat="1" x14ac:dyDescent="0.25">
      <c r="A65" s="57"/>
      <c r="B65" s="3"/>
      <c r="C65" s="68"/>
      <c r="D65" s="56"/>
      <c r="E65" s="46"/>
      <c r="F65" s="1"/>
      <c r="G65" s="5"/>
      <c r="H65" s="58"/>
      <c r="I65" s="58"/>
      <c r="J65" s="58"/>
      <c r="K65" s="1">
        <f>STUNDENSATZ</f>
        <v>0</v>
      </c>
      <c r="L65" s="1"/>
      <c r="M65" s="1">
        <f>PERSONALKOSTEN</f>
        <v>0</v>
      </c>
      <c r="N65" s="1"/>
      <c r="O65" s="224"/>
      <c r="P65" s="224"/>
      <c r="Q65" s="224"/>
      <c r="R65" s="224"/>
      <c r="S65" s="223"/>
    </row>
    <row r="66" spans="1:19" s="20" customFormat="1" x14ac:dyDescent="0.25">
      <c r="A66" s="57"/>
      <c r="B66" s="3"/>
      <c r="C66" s="68"/>
      <c r="D66" s="56"/>
      <c r="E66" s="46"/>
      <c r="F66" s="1"/>
      <c r="G66" s="5"/>
      <c r="H66" s="58"/>
      <c r="I66" s="58"/>
      <c r="J66" s="58"/>
      <c r="K66" s="1">
        <f>STUNDENSATZ</f>
        <v>0</v>
      </c>
      <c r="L66" s="1"/>
      <c r="M66" s="1">
        <f>PERSONALKOSTEN</f>
        <v>0</v>
      </c>
      <c r="N66" s="1"/>
      <c r="O66" s="224"/>
      <c r="P66" s="224"/>
      <c r="Q66" s="224"/>
      <c r="R66" s="224"/>
      <c r="S66" s="223"/>
    </row>
    <row r="67" spans="1:19" s="20" customFormat="1" x14ac:dyDescent="0.25">
      <c r="A67" s="57"/>
      <c r="B67" s="3"/>
      <c r="C67" s="68"/>
      <c r="D67" s="56"/>
      <c r="E67" s="46"/>
      <c r="F67" s="1"/>
      <c r="G67" s="5"/>
      <c r="H67" s="58"/>
      <c r="I67" s="58"/>
      <c r="J67" s="58"/>
      <c r="K67" s="1">
        <f>STUNDENSATZ</f>
        <v>0</v>
      </c>
      <c r="L67" s="1"/>
      <c r="M67" s="1">
        <f>PERSONALKOSTEN</f>
        <v>0</v>
      </c>
      <c r="N67" s="1"/>
      <c r="O67" s="224"/>
      <c r="P67" s="224"/>
      <c r="Q67" s="224"/>
      <c r="R67" s="224"/>
      <c r="S67" s="223"/>
    </row>
    <row r="68" spans="1:19" s="20" customFormat="1" x14ac:dyDescent="0.25">
      <c r="A68" s="57"/>
      <c r="B68" s="3"/>
      <c r="C68" s="68"/>
      <c r="D68" s="56"/>
      <c r="E68" s="46"/>
      <c r="F68" s="1"/>
      <c r="G68" s="5"/>
      <c r="H68" s="58"/>
      <c r="I68" s="58"/>
      <c r="J68" s="58"/>
      <c r="K68" s="1">
        <f>STUNDENSATZ</f>
        <v>0</v>
      </c>
      <c r="L68" s="1"/>
      <c r="M68" s="1">
        <f>PERSONALKOSTEN</f>
        <v>0</v>
      </c>
      <c r="N68" s="1"/>
      <c r="O68" s="224"/>
      <c r="P68" s="224"/>
      <c r="Q68" s="224"/>
      <c r="R68" s="224"/>
      <c r="S68" s="223"/>
    </row>
    <row r="69" spans="1:19" s="20" customFormat="1" x14ac:dyDescent="0.25">
      <c r="A69" s="57"/>
      <c r="B69" s="3"/>
      <c r="C69" s="68"/>
      <c r="D69" s="56"/>
      <c r="E69" s="46"/>
      <c r="F69" s="1"/>
      <c r="G69" s="5"/>
      <c r="H69" s="58"/>
      <c r="I69" s="58"/>
      <c r="J69" s="58"/>
      <c r="K69" s="1">
        <f>STUNDENSATZ</f>
        <v>0</v>
      </c>
      <c r="L69" s="1"/>
      <c r="M69" s="1">
        <f>PERSONALKOSTEN</f>
        <v>0</v>
      </c>
      <c r="N69" s="1"/>
      <c r="O69" s="224"/>
      <c r="P69" s="224"/>
      <c r="Q69" s="224"/>
      <c r="R69" s="224"/>
      <c r="S69" s="223"/>
    </row>
    <row r="70" spans="1:19" s="20" customFormat="1" x14ac:dyDescent="0.25">
      <c r="A70" s="57"/>
      <c r="B70" s="3"/>
      <c r="C70" s="68"/>
      <c r="D70" s="56"/>
      <c r="E70" s="46"/>
      <c r="F70" s="1"/>
      <c r="G70" s="5"/>
      <c r="H70" s="58"/>
      <c r="I70" s="58"/>
      <c r="J70" s="58"/>
      <c r="K70" s="1">
        <f>STUNDENSATZ</f>
        <v>0</v>
      </c>
      <c r="L70" s="1"/>
      <c r="M70" s="1">
        <f>PERSONALKOSTEN</f>
        <v>0</v>
      </c>
      <c r="N70" s="1"/>
      <c r="O70" s="224"/>
      <c r="P70" s="224"/>
      <c r="Q70" s="224"/>
      <c r="R70" s="224"/>
      <c r="S70" s="223"/>
    </row>
    <row r="71" spans="1:19" s="20" customFormat="1" x14ac:dyDescent="0.25">
      <c r="A71" s="57"/>
      <c r="B71" s="3"/>
      <c r="C71" s="68"/>
      <c r="D71" s="56"/>
      <c r="E71" s="46"/>
      <c r="F71" s="1"/>
      <c r="G71" s="5"/>
      <c r="H71" s="58"/>
      <c r="I71" s="58"/>
      <c r="J71" s="58"/>
      <c r="K71" s="1">
        <f>STUNDENSATZ</f>
        <v>0</v>
      </c>
      <c r="L71" s="1"/>
      <c r="M71" s="1">
        <f>PERSONALKOSTEN</f>
        <v>0</v>
      </c>
      <c r="N71" s="1"/>
      <c r="O71" s="224"/>
      <c r="P71" s="224"/>
      <c r="Q71" s="224"/>
      <c r="R71" s="224"/>
      <c r="S71" s="223"/>
    </row>
    <row r="72" spans="1:19" s="20" customFormat="1" x14ac:dyDescent="0.25">
      <c r="A72" s="57"/>
      <c r="B72" s="3"/>
      <c r="C72" s="68"/>
      <c r="D72" s="56"/>
      <c r="E72" s="46"/>
      <c r="F72" s="1"/>
      <c r="G72" s="5"/>
      <c r="H72" s="58"/>
      <c r="I72" s="58"/>
      <c r="J72" s="58"/>
      <c r="K72" s="1">
        <f>STUNDENSATZ</f>
        <v>0</v>
      </c>
      <c r="L72" s="1"/>
      <c r="M72" s="1">
        <f>PERSONALKOSTEN</f>
        <v>0</v>
      </c>
      <c r="N72" s="1"/>
      <c r="O72" s="224"/>
      <c r="P72" s="224"/>
      <c r="Q72" s="224"/>
      <c r="R72" s="224"/>
      <c r="S72" s="223"/>
    </row>
    <row r="73" spans="1:19" s="20" customFormat="1" x14ac:dyDescent="0.25">
      <c r="A73" s="57"/>
      <c r="B73" s="3"/>
      <c r="C73" s="68"/>
      <c r="D73" s="56"/>
      <c r="E73" s="46"/>
      <c r="F73" s="1"/>
      <c r="G73" s="5"/>
      <c r="H73" s="58"/>
      <c r="I73" s="58"/>
      <c r="J73" s="58"/>
      <c r="K73" s="1">
        <f>STUNDENSATZ</f>
        <v>0</v>
      </c>
      <c r="L73" s="1"/>
      <c r="M73" s="1">
        <f>PERSONALKOSTEN</f>
        <v>0</v>
      </c>
      <c r="N73" s="1"/>
      <c r="O73" s="224"/>
      <c r="P73" s="224"/>
      <c r="Q73" s="224"/>
      <c r="R73" s="224"/>
      <c r="S73" s="223"/>
    </row>
    <row r="74" spans="1:19" s="20" customFormat="1" x14ac:dyDescent="0.25">
      <c r="A74" s="57"/>
      <c r="B74" s="3"/>
      <c r="C74" s="68"/>
      <c r="D74" s="56"/>
      <c r="E74" s="46"/>
      <c r="F74" s="1"/>
      <c r="G74" s="5"/>
      <c r="H74" s="58"/>
      <c r="I74" s="58"/>
      <c r="J74" s="58"/>
      <c r="K74" s="1">
        <f>STUNDENSATZ</f>
        <v>0</v>
      </c>
      <c r="L74" s="1"/>
      <c r="M74" s="1">
        <f>PERSONALKOSTEN</f>
        <v>0</v>
      </c>
      <c r="N74" s="1"/>
      <c r="O74" s="224"/>
      <c r="P74" s="224"/>
      <c r="Q74" s="224"/>
      <c r="R74" s="224"/>
      <c r="S74" s="223"/>
    </row>
    <row r="75" spans="1:19" s="20" customFormat="1" x14ac:dyDescent="0.25">
      <c r="A75" s="57"/>
      <c r="B75" s="3"/>
      <c r="C75" s="68"/>
      <c r="D75" s="56"/>
      <c r="E75" s="46"/>
      <c r="F75" s="1"/>
      <c r="G75" s="5"/>
      <c r="H75" s="58"/>
      <c r="I75" s="58"/>
      <c r="J75" s="58"/>
      <c r="K75" s="1">
        <f>STUNDENSATZ</f>
        <v>0</v>
      </c>
      <c r="L75" s="1"/>
      <c r="M75" s="1">
        <f>PERSONALKOSTEN</f>
        <v>0</v>
      </c>
      <c r="N75" s="1"/>
      <c r="O75" s="224"/>
      <c r="P75" s="224"/>
      <c r="Q75" s="224"/>
      <c r="R75" s="224"/>
      <c r="S75" s="223"/>
    </row>
    <row r="76" spans="1:19" s="20" customFormat="1" x14ac:dyDescent="0.25">
      <c r="A76" s="57"/>
      <c r="B76" s="3"/>
      <c r="C76" s="68"/>
      <c r="D76" s="56"/>
      <c r="E76" s="46"/>
      <c r="F76" s="1"/>
      <c r="G76" s="5"/>
      <c r="H76" s="58"/>
      <c r="I76" s="58"/>
      <c r="J76" s="58"/>
      <c r="K76" s="1">
        <f>STUNDENSATZ</f>
        <v>0</v>
      </c>
      <c r="L76" s="1"/>
      <c r="M76" s="1">
        <f>PERSONALKOSTEN</f>
        <v>0</v>
      </c>
      <c r="N76" s="1"/>
      <c r="O76" s="224"/>
      <c r="P76" s="224"/>
      <c r="Q76" s="224"/>
      <c r="R76" s="224"/>
      <c r="S76" s="223"/>
    </row>
    <row r="77" spans="1:19" s="20" customFormat="1" x14ac:dyDescent="0.25">
      <c r="A77" s="57"/>
      <c r="B77" s="3"/>
      <c r="C77" s="68"/>
      <c r="D77" s="56"/>
      <c r="E77" s="46"/>
      <c r="F77" s="1"/>
      <c r="G77" s="5"/>
      <c r="H77" s="58"/>
      <c r="I77" s="58"/>
      <c r="J77" s="58"/>
      <c r="K77" s="1">
        <f>STUNDENSATZ</f>
        <v>0</v>
      </c>
      <c r="L77" s="1"/>
      <c r="M77" s="1">
        <f>PERSONALKOSTEN</f>
        <v>0</v>
      </c>
      <c r="N77" s="1"/>
      <c r="O77" s="224"/>
      <c r="P77" s="224"/>
      <c r="Q77" s="224"/>
      <c r="R77" s="224"/>
      <c r="S77" s="223"/>
    </row>
    <row r="78" spans="1:19" s="20" customFormat="1" x14ac:dyDescent="0.25">
      <c r="A78" s="57"/>
      <c r="B78" s="3"/>
      <c r="C78" s="68"/>
      <c r="D78" s="56"/>
      <c r="E78" s="46"/>
      <c r="F78" s="1"/>
      <c r="G78" s="5"/>
      <c r="H78" s="58"/>
      <c r="I78" s="58"/>
      <c r="J78" s="58"/>
      <c r="K78" s="1">
        <f>STUNDENSATZ</f>
        <v>0</v>
      </c>
      <c r="L78" s="1"/>
      <c r="M78" s="1">
        <f>PERSONALKOSTEN</f>
        <v>0</v>
      </c>
      <c r="N78" s="1"/>
      <c r="O78" s="224"/>
      <c r="P78" s="224"/>
      <c r="Q78" s="224"/>
      <c r="R78" s="224"/>
      <c r="S78" s="223"/>
    </row>
    <row r="79" spans="1:19" s="20" customFormat="1" x14ac:dyDescent="0.25">
      <c r="A79" s="57"/>
      <c r="B79" s="3"/>
      <c r="C79" s="68"/>
      <c r="D79" s="56"/>
      <c r="E79" s="46"/>
      <c r="F79" s="1"/>
      <c r="G79" s="5"/>
      <c r="H79" s="58"/>
      <c r="I79" s="58"/>
      <c r="J79" s="58"/>
      <c r="K79" s="1">
        <f>STUNDENSATZ</f>
        <v>0</v>
      </c>
      <c r="L79" s="1"/>
      <c r="M79" s="1">
        <f>PERSONALKOSTEN</f>
        <v>0</v>
      </c>
      <c r="N79" s="1"/>
      <c r="O79" s="224"/>
      <c r="P79" s="224"/>
      <c r="Q79" s="224"/>
      <c r="R79" s="224"/>
      <c r="S79" s="223"/>
    </row>
    <row r="80" spans="1:19" s="20" customFormat="1" x14ac:dyDescent="0.25">
      <c r="A80" s="57"/>
      <c r="B80" s="3"/>
      <c r="C80" s="68"/>
      <c r="D80" s="56"/>
      <c r="E80" s="46"/>
      <c r="F80" s="1"/>
      <c r="G80" s="5"/>
      <c r="H80" s="58"/>
      <c r="I80" s="58"/>
      <c r="J80" s="58"/>
      <c r="K80" s="1">
        <f>STUNDENSATZ</f>
        <v>0</v>
      </c>
      <c r="L80" s="1"/>
      <c r="M80" s="1">
        <f>PERSONALKOSTEN</f>
        <v>0</v>
      </c>
      <c r="N80" s="1"/>
      <c r="O80" s="224"/>
      <c r="P80" s="224"/>
      <c r="Q80" s="224"/>
      <c r="R80" s="224"/>
      <c r="S80" s="223"/>
    </row>
    <row r="81" spans="1:19" s="20" customFormat="1" x14ac:dyDescent="0.25">
      <c r="A81" s="57"/>
      <c r="B81" s="3"/>
      <c r="C81" s="68"/>
      <c r="D81" s="56"/>
      <c r="E81" s="46"/>
      <c r="F81" s="1"/>
      <c r="G81" s="5"/>
      <c r="H81" s="58"/>
      <c r="I81" s="58"/>
      <c r="J81" s="58"/>
      <c r="K81" s="1">
        <f>STUNDENSATZ</f>
        <v>0</v>
      </c>
      <c r="L81" s="1"/>
      <c r="M81" s="1">
        <f>PERSONALKOSTEN</f>
        <v>0</v>
      </c>
      <c r="N81" s="1"/>
      <c r="O81" s="224"/>
      <c r="P81" s="224"/>
      <c r="Q81" s="224"/>
      <c r="R81" s="224"/>
      <c r="S81" s="223"/>
    </row>
    <row r="82" spans="1:19" s="20" customFormat="1" x14ac:dyDescent="0.25">
      <c r="A82" s="57"/>
      <c r="B82" s="3"/>
      <c r="C82" s="68"/>
      <c r="D82" s="56"/>
      <c r="E82" s="46"/>
      <c r="F82" s="1"/>
      <c r="G82" s="5"/>
      <c r="H82" s="58"/>
      <c r="I82" s="58"/>
      <c r="J82" s="58"/>
      <c r="K82" s="1">
        <f>STUNDENSATZ</f>
        <v>0</v>
      </c>
      <c r="L82" s="1"/>
      <c r="M82" s="1">
        <f>PERSONALKOSTEN</f>
        <v>0</v>
      </c>
      <c r="N82" s="1"/>
      <c r="O82" s="224"/>
      <c r="P82" s="224"/>
      <c r="Q82" s="224"/>
      <c r="R82" s="224"/>
      <c r="S82" s="223"/>
    </row>
    <row r="83" spans="1:19" s="20" customFormat="1" x14ac:dyDescent="0.25">
      <c r="A83" s="57"/>
      <c r="B83" s="3"/>
      <c r="C83" s="68"/>
      <c r="D83" s="56"/>
      <c r="E83" s="46"/>
      <c r="F83" s="1"/>
      <c r="G83" s="5"/>
      <c r="H83" s="58"/>
      <c r="I83" s="58"/>
      <c r="J83" s="58"/>
      <c r="K83" s="1">
        <f>STUNDENSATZ</f>
        <v>0</v>
      </c>
      <c r="L83" s="1"/>
      <c r="M83" s="1">
        <f>PERSONALKOSTEN</f>
        <v>0</v>
      </c>
      <c r="N83" s="1"/>
      <c r="O83" s="224"/>
      <c r="P83" s="224"/>
      <c r="Q83" s="224"/>
      <c r="R83" s="224"/>
      <c r="S83" s="223"/>
    </row>
    <row r="84" spans="1:19" s="20" customFormat="1" x14ac:dyDescent="0.25">
      <c r="A84" s="57"/>
      <c r="B84" s="3"/>
      <c r="C84" s="68"/>
      <c r="D84" s="56"/>
      <c r="E84" s="46"/>
      <c r="F84" s="1"/>
      <c r="G84" s="5"/>
      <c r="H84" s="58"/>
      <c r="I84" s="58"/>
      <c r="J84" s="58"/>
      <c r="K84" s="1">
        <f>STUNDENSATZ</f>
        <v>0</v>
      </c>
      <c r="L84" s="1"/>
      <c r="M84" s="1">
        <f>PERSONALKOSTEN</f>
        <v>0</v>
      </c>
      <c r="N84" s="1"/>
      <c r="O84" s="224"/>
      <c r="P84" s="224"/>
      <c r="Q84" s="224"/>
      <c r="R84" s="224"/>
      <c r="S84" s="223"/>
    </row>
    <row r="85" spans="1:19" s="20" customFormat="1" x14ac:dyDescent="0.25">
      <c r="A85" s="57"/>
      <c r="B85" s="3"/>
      <c r="C85" s="68"/>
      <c r="D85" s="56"/>
      <c r="E85" s="46"/>
      <c r="F85" s="1"/>
      <c r="G85" s="5"/>
      <c r="H85" s="58"/>
      <c r="I85" s="58"/>
      <c r="J85" s="58"/>
      <c r="K85" s="1">
        <f>STUNDENSATZ</f>
        <v>0</v>
      </c>
      <c r="L85" s="1"/>
      <c r="M85" s="1">
        <f>PERSONALKOSTEN</f>
        <v>0</v>
      </c>
      <c r="N85" s="1"/>
      <c r="O85" s="224"/>
      <c r="P85" s="224"/>
      <c r="Q85" s="224"/>
      <c r="R85" s="224"/>
      <c r="S85" s="223"/>
    </row>
    <row r="86" spans="1:19" s="20" customFormat="1" x14ac:dyDescent="0.25">
      <c r="A86" s="57"/>
      <c r="B86" s="3"/>
      <c r="C86" s="68"/>
      <c r="D86" s="56"/>
      <c r="E86" s="46"/>
      <c r="F86" s="1"/>
      <c r="G86" s="5"/>
      <c r="H86" s="58"/>
      <c r="I86" s="58"/>
      <c r="J86" s="58"/>
      <c r="K86" s="1">
        <f>STUNDENSATZ</f>
        <v>0</v>
      </c>
      <c r="L86" s="1"/>
      <c r="M86" s="1">
        <f>PERSONALKOSTEN</f>
        <v>0</v>
      </c>
      <c r="N86" s="1"/>
      <c r="O86" s="224"/>
      <c r="P86" s="224"/>
      <c r="Q86" s="224"/>
      <c r="R86" s="224"/>
      <c r="S86" s="223"/>
    </row>
    <row r="87" spans="1:19" s="20" customFormat="1" x14ac:dyDescent="0.25">
      <c r="A87" s="57"/>
      <c r="B87" s="3"/>
      <c r="C87" s="68"/>
      <c r="D87" s="56"/>
      <c r="E87" s="46"/>
      <c r="F87" s="1"/>
      <c r="G87" s="5"/>
      <c r="H87" s="58"/>
      <c r="I87" s="58"/>
      <c r="J87" s="58"/>
      <c r="K87" s="1">
        <f>STUNDENSATZ</f>
        <v>0</v>
      </c>
      <c r="L87" s="1"/>
      <c r="M87" s="1">
        <f>PERSONALKOSTEN</f>
        <v>0</v>
      </c>
      <c r="N87" s="1"/>
      <c r="O87" s="224"/>
      <c r="P87" s="224"/>
      <c r="Q87" s="224"/>
      <c r="R87" s="224"/>
      <c r="S87" s="223"/>
    </row>
    <row r="88" spans="1:19" s="20" customFormat="1" x14ac:dyDescent="0.25">
      <c r="A88" s="57"/>
      <c r="B88" s="3"/>
      <c r="C88" s="68"/>
      <c r="D88" s="56"/>
      <c r="E88" s="46"/>
      <c r="F88" s="1"/>
      <c r="G88" s="5"/>
      <c r="H88" s="58"/>
      <c r="I88" s="58"/>
      <c r="J88" s="58"/>
      <c r="K88" s="1">
        <f>STUNDENSATZ</f>
        <v>0</v>
      </c>
      <c r="L88" s="1"/>
      <c r="M88" s="1">
        <f>PERSONALKOSTEN</f>
        <v>0</v>
      </c>
      <c r="N88" s="1"/>
      <c r="O88" s="224"/>
      <c r="P88" s="224"/>
      <c r="Q88" s="224"/>
      <c r="R88" s="224"/>
      <c r="S88" s="223"/>
    </row>
    <row r="89" spans="1:19" s="20" customFormat="1" x14ac:dyDescent="0.25">
      <c r="A89" s="57"/>
      <c r="B89" s="3"/>
      <c r="C89" s="68"/>
      <c r="D89" s="56"/>
      <c r="E89" s="46"/>
      <c r="F89" s="1"/>
      <c r="G89" s="5"/>
      <c r="H89" s="58"/>
      <c r="I89" s="58"/>
      <c r="J89" s="58"/>
      <c r="K89" s="1">
        <f>STUNDENSATZ</f>
        <v>0</v>
      </c>
      <c r="L89" s="1"/>
      <c r="M89" s="1">
        <f>PERSONALKOSTEN</f>
        <v>0</v>
      </c>
      <c r="N89" s="1"/>
      <c r="O89" s="224"/>
      <c r="P89" s="224"/>
      <c r="Q89" s="224"/>
      <c r="R89" s="224"/>
      <c r="S89" s="223"/>
    </row>
    <row r="90" spans="1:19" s="20" customFormat="1" x14ac:dyDescent="0.25">
      <c r="A90" s="57"/>
      <c r="B90" s="3"/>
      <c r="C90" s="68"/>
      <c r="D90" s="56"/>
      <c r="E90" s="46"/>
      <c r="F90" s="1"/>
      <c r="G90" s="5"/>
      <c r="H90" s="58"/>
      <c r="I90" s="58"/>
      <c r="J90" s="58"/>
      <c r="K90" s="1">
        <f>STUNDENSATZ</f>
        <v>0</v>
      </c>
      <c r="L90" s="1"/>
      <c r="M90" s="1">
        <f>PERSONALKOSTEN</f>
        <v>0</v>
      </c>
      <c r="N90" s="1"/>
      <c r="O90" s="224"/>
      <c r="P90" s="224"/>
      <c r="Q90" s="224"/>
      <c r="R90" s="224"/>
      <c r="S90" s="223"/>
    </row>
    <row r="91" spans="1:19" s="20" customFormat="1" x14ac:dyDescent="0.25">
      <c r="A91" s="57"/>
      <c r="B91" s="3"/>
      <c r="C91" s="68"/>
      <c r="D91" s="56"/>
      <c r="E91" s="46"/>
      <c r="F91" s="1"/>
      <c r="G91" s="5"/>
      <c r="H91" s="58"/>
      <c r="I91" s="58"/>
      <c r="J91" s="58"/>
      <c r="K91" s="1">
        <f>STUNDENSATZ</f>
        <v>0</v>
      </c>
      <c r="L91" s="1"/>
      <c r="M91" s="1">
        <f>PERSONALKOSTEN</f>
        <v>0</v>
      </c>
      <c r="N91" s="1"/>
      <c r="O91" s="224"/>
      <c r="P91" s="224"/>
      <c r="Q91" s="224"/>
      <c r="R91" s="224"/>
      <c r="S91" s="223"/>
    </row>
    <row r="92" spans="1:19" s="20" customFormat="1" x14ac:dyDescent="0.25">
      <c r="A92" s="57"/>
      <c r="B92" s="3"/>
      <c r="C92" s="68"/>
      <c r="D92" s="56"/>
      <c r="E92" s="46"/>
      <c r="F92" s="1"/>
      <c r="G92" s="5"/>
      <c r="H92" s="58"/>
      <c r="I92" s="58"/>
      <c r="J92" s="58"/>
      <c r="K92" s="1">
        <f>STUNDENSATZ</f>
        <v>0</v>
      </c>
      <c r="L92" s="1"/>
      <c r="M92" s="1">
        <f>PERSONALKOSTEN</f>
        <v>0</v>
      </c>
      <c r="N92" s="1"/>
      <c r="O92" s="224"/>
      <c r="P92" s="224"/>
      <c r="Q92" s="224"/>
      <c r="R92" s="224"/>
      <c r="S92" s="223"/>
    </row>
    <row r="93" spans="1:19" s="20" customFormat="1" x14ac:dyDescent="0.25">
      <c r="A93" s="57"/>
      <c r="B93" s="3"/>
      <c r="C93" s="68"/>
      <c r="D93" s="56"/>
      <c r="E93" s="46"/>
      <c r="F93" s="1"/>
      <c r="G93" s="5"/>
      <c r="H93" s="58"/>
      <c r="I93" s="58"/>
      <c r="J93" s="58"/>
      <c r="K93" s="1">
        <f>STUNDENSATZ</f>
        <v>0</v>
      </c>
      <c r="L93" s="1"/>
      <c r="M93" s="1">
        <f>PERSONALKOSTEN</f>
        <v>0</v>
      </c>
      <c r="N93" s="1"/>
      <c r="O93" s="224"/>
      <c r="P93" s="224"/>
      <c r="Q93" s="224"/>
      <c r="R93" s="224"/>
      <c r="S93" s="223"/>
    </row>
    <row r="94" spans="1:19" s="20" customFormat="1" x14ac:dyDescent="0.25">
      <c r="A94" s="57"/>
      <c r="B94" s="3"/>
      <c r="C94" s="68"/>
      <c r="D94" s="56"/>
      <c r="E94" s="46"/>
      <c r="F94" s="1"/>
      <c r="G94" s="5"/>
      <c r="H94" s="58"/>
      <c r="I94" s="58"/>
      <c r="J94" s="58"/>
      <c r="K94" s="1">
        <f>STUNDENSATZ</f>
        <v>0</v>
      </c>
      <c r="L94" s="1"/>
      <c r="M94" s="1">
        <f>PERSONALKOSTEN</f>
        <v>0</v>
      </c>
      <c r="N94" s="1"/>
      <c r="O94" s="224"/>
      <c r="P94" s="224"/>
      <c r="Q94" s="224"/>
      <c r="R94" s="224"/>
      <c r="S94" s="223"/>
    </row>
    <row r="95" spans="1:19" s="20" customFormat="1" x14ac:dyDescent="0.25">
      <c r="A95" s="57"/>
      <c r="B95" s="3"/>
      <c r="C95" s="68"/>
      <c r="D95" s="56"/>
      <c r="E95" s="46"/>
      <c r="F95" s="1"/>
      <c r="G95" s="5"/>
      <c r="H95" s="58"/>
      <c r="I95" s="58"/>
      <c r="J95" s="58"/>
      <c r="K95" s="1">
        <f>STUNDENSATZ</f>
        <v>0</v>
      </c>
      <c r="L95" s="1"/>
      <c r="M95" s="1">
        <f>PERSONALKOSTEN</f>
        <v>0</v>
      </c>
      <c r="N95" s="1"/>
      <c r="O95" s="224"/>
      <c r="P95" s="224"/>
      <c r="Q95" s="224"/>
      <c r="R95" s="224"/>
      <c r="S95" s="223"/>
    </row>
    <row r="96" spans="1:19" s="20" customFormat="1" x14ac:dyDescent="0.25">
      <c r="A96" s="57"/>
      <c r="B96" s="3"/>
      <c r="C96" s="68"/>
      <c r="D96" s="56"/>
      <c r="E96" s="46"/>
      <c r="F96" s="1"/>
      <c r="G96" s="5"/>
      <c r="H96" s="58"/>
      <c r="I96" s="58"/>
      <c r="J96" s="58"/>
      <c r="K96" s="1">
        <f>STUNDENSATZ</f>
        <v>0</v>
      </c>
      <c r="L96" s="1"/>
      <c r="M96" s="1">
        <f>PERSONALKOSTEN</f>
        <v>0</v>
      </c>
      <c r="N96" s="1"/>
      <c r="O96" s="224"/>
      <c r="P96" s="224"/>
      <c r="Q96" s="224"/>
      <c r="R96" s="224"/>
      <c r="S96" s="223"/>
    </row>
    <row r="97" spans="1:19" s="20" customFormat="1" x14ac:dyDescent="0.25">
      <c r="A97" s="57"/>
      <c r="B97" s="3"/>
      <c r="C97" s="68"/>
      <c r="D97" s="56"/>
      <c r="E97" s="46"/>
      <c r="F97" s="1"/>
      <c r="G97" s="5"/>
      <c r="H97" s="58"/>
      <c r="I97" s="58"/>
      <c r="J97" s="58"/>
      <c r="K97" s="1">
        <f>STUNDENSATZ</f>
        <v>0</v>
      </c>
      <c r="L97" s="1"/>
      <c r="M97" s="1">
        <f>PERSONALKOSTEN</f>
        <v>0</v>
      </c>
      <c r="N97" s="1"/>
      <c r="O97" s="224"/>
      <c r="P97" s="224"/>
      <c r="Q97" s="224"/>
      <c r="R97" s="224"/>
      <c r="S97" s="223"/>
    </row>
    <row r="98" spans="1:19" s="20" customFormat="1" x14ac:dyDescent="0.25">
      <c r="A98" s="57"/>
      <c r="B98" s="3"/>
      <c r="C98" s="68"/>
      <c r="D98" s="56"/>
      <c r="E98" s="46"/>
      <c r="F98" s="1"/>
      <c r="G98" s="5"/>
      <c r="H98" s="58"/>
      <c r="I98" s="58"/>
      <c r="J98" s="58"/>
      <c r="K98" s="1">
        <f>STUNDENSATZ</f>
        <v>0</v>
      </c>
      <c r="L98" s="1"/>
      <c r="M98" s="1">
        <f>PERSONALKOSTEN</f>
        <v>0</v>
      </c>
      <c r="N98" s="1"/>
      <c r="O98" s="224"/>
      <c r="P98" s="224"/>
      <c r="Q98" s="224"/>
      <c r="R98" s="224"/>
      <c r="S98" s="223"/>
    </row>
    <row r="99" spans="1:19" s="20" customFormat="1" x14ac:dyDescent="0.25">
      <c r="A99" s="57"/>
      <c r="B99" s="3"/>
      <c r="C99" s="68"/>
      <c r="D99" s="56"/>
      <c r="E99" s="46"/>
      <c r="F99" s="1"/>
      <c r="G99" s="5"/>
      <c r="H99" s="58"/>
      <c r="I99" s="58"/>
      <c r="J99" s="58"/>
      <c r="K99" s="1">
        <f>STUNDENSATZ</f>
        <v>0</v>
      </c>
      <c r="L99" s="1"/>
      <c r="M99" s="1">
        <f>PERSONALKOSTEN</f>
        <v>0</v>
      </c>
      <c r="N99" s="1"/>
      <c r="O99" s="224"/>
      <c r="P99" s="224"/>
      <c r="Q99" s="224"/>
      <c r="R99" s="224"/>
      <c r="S99" s="223"/>
    </row>
    <row r="100" spans="1:19" s="20" customFormat="1" x14ac:dyDescent="0.25">
      <c r="A100" s="57"/>
      <c r="B100" s="3"/>
      <c r="C100" s="68"/>
      <c r="D100" s="56"/>
      <c r="E100" s="46"/>
      <c r="F100" s="1"/>
      <c r="G100" s="5"/>
      <c r="H100" s="58"/>
      <c r="I100" s="58"/>
      <c r="J100" s="58"/>
      <c r="K100" s="1">
        <f>STUNDENSATZ</f>
        <v>0</v>
      </c>
      <c r="L100" s="1"/>
      <c r="M100" s="1">
        <f>PERSONALKOSTEN</f>
        <v>0</v>
      </c>
      <c r="N100" s="1"/>
      <c r="O100" s="224"/>
      <c r="P100" s="224"/>
      <c r="Q100" s="224"/>
      <c r="R100" s="224"/>
      <c r="S100" s="223"/>
    </row>
    <row r="101" spans="1:19" s="134" customFormat="1" ht="16.5" customHeight="1" x14ac:dyDescent="0.25">
      <c r="A101" s="21"/>
      <c r="B101" s="52" t="str">
        <f>REPT("ENDE DES AUSWERTUNGSBEREICHES - ",3)</f>
        <v xml:space="preserve">ENDE DES AUSWERTUNGSBEREICHES - ENDE DES AUSWERTUNGSBEREICHES - ENDE DES AUSWERTUNGSBEREICHES - </v>
      </c>
      <c r="C101" s="42"/>
      <c r="D101" s="42"/>
      <c r="E101" s="42"/>
      <c r="F101" s="42"/>
      <c r="G101" s="42"/>
      <c r="H101" s="43"/>
      <c r="I101" s="44"/>
      <c r="J101" s="44"/>
      <c r="K101" s="44"/>
      <c r="L101" s="44"/>
      <c r="M101" s="44"/>
      <c r="N101" s="44"/>
      <c r="O101" s="44"/>
      <c r="P101" s="44"/>
      <c r="Q101" s="44"/>
      <c r="R101" s="44"/>
      <c r="S101" s="24"/>
    </row>
    <row r="102" spans="1:19" x14ac:dyDescent="0.25">
      <c r="O102" s="191"/>
      <c r="P102" s="191"/>
      <c r="Q102" s="191"/>
      <c r="R102" s="191"/>
    </row>
    <row r="103" spans="1:19" x14ac:dyDescent="0.25">
      <c r="O103" s="191"/>
      <c r="P103" s="191"/>
      <c r="Q103" s="191"/>
      <c r="R103" s="191"/>
    </row>
    <row r="104" spans="1:19" x14ac:dyDescent="0.25">
      <c r="O104" s="191"/>
      <c r="P104" s="191"/>
      <c r="Q104" s="191"/>
      <c r="R104" s="191"/>
    </row>
    <row r="105" spans="1:19" x14ac:dyDescent="0.25">
      <c r="O105" s="191"/>
      <c r="P105" s="191"/>
      <c r="Q105" s="191"/>
      <c r="R105" s="191"/>
    </row>
    <row r="106" spans="1:19" x14ac:dyDescent="0.25">
      <c r="O106" s="191"/>
      <c r="P106" s="191"/>
      <c r="Q106" s="191"/>
      <c r="R106" s="191"/>
    </row>
    <row r="107" spans="1:19" x14ac:dyDescent="0.25">
      <c r="O107" s="191"/>
      <c r="P107" s="191"/>
      <c r="Q107" s="191"/>
      <c r="R107" s="191"/>
    </row>
    <row r="108" spans="1:19" x14ac:dyDescent="0.25">
      <c r="O108" s="191"/>
      <c r="P108" s="191"/>
      <c r="Q108" s="191"/>
      <c r="R108" s="191"/>
    </row>
    <row r="109" spans="1:19" x14ac:dyDescent="0.25">
      <c r="O109" s="191"/>
      <c r="P109" s="191"/>
      <c r="Q109" s="191"/>
      <c r="R109" s="191"/>
    </row>
    <row r="110" spans="1:19" x14ac:dyDescent="0.25">
      <c r="O110" s="191"/>
      <c r="P110" s="191"/>
      <c r="Q110" s="191"/>
      <c r="R110" s="191"/>
    </row>
    <row r="111" spans="1:19" x14ac:dyDescent="0.25">
      <c r="O111" s="191"/>
      <c r="P111" s="191"/>
      <c r="Q111" s="191"/>
      <c r="R111" s="191"/>
    </row>
    <row r="112" spans="1:19" x14ac:dyDescent="0.25">
      <c r="O112" s="191"/>
      <c r="P112" s="191"/>
      <c r="Q112" s="191"/>
      <c r="R112" s="191"/>
    </row>
    <row r="113" spans="15:18" x14ac:dyDescent="0.25">
      <c r="O113" s="191"/>
      <c r="P113" s="191"/>
      <c r="Q113" s="191"/>
      <c r="R113" s="191"/>
    </row>
    <row r="114" spans="15:18" x14ac:dyDescent="0.25">
      <c r="O114" s="191"/>
      <c r="P114" s="191"/>
      <c r="Q114" s="191"/>
      <c r="R114" s="191"/>
    </row>
    <row r="115" spans="15:18" x14ac:dyDescent="0.25">
      <c r="O115" s="191"/>
      <c r="P115" s="191"/>
      <c r="Q115" s="191"/>
      <c r="R115" s="191"/>
    </row>
    <row r="116" spans="15:18" x14ac:dyDescent="0.25">
      <c r="O116" s="191"/>
      <c r="P116" s="191"/>
      <c r="Q116" s="191"/>
      <c r="R116" s="191"/>
    </row>
    <row r="117" spans="15:18" x14ac:dyDescent="0.25">
      <c r="O117" s="191"/>
      <c r="P117" s="191"/>
      <c r="Q117" s="191"/>
      <c r="R117" s="191"/>
    </row>
    <row r="118" spans="15:18" x14ac:dyDescent="0.25">
      <c r="O118" s="191"/>
      <c r="P118" s="191"/>
      <c r="Q118" s="191"/>
      <c r="R118" s="191"/>
    </row>
    <row r="119" spans="15:18" x14ac:dyDescent="0.25">
      <c r="O119" s="191"/>
      <c r="P119" s="191"/>
      <c r="Q119" s="191"/>
      <c r="R119" s="191"/>
    </row>
    <row r="120" spans="15:18" x14ac:dyDescent="0.25">
      <c r="O120" s="191"/>
      <c r="P120" s="191"/>
      <c r="Q120" s="191"/>
      <c r="R120" s="191"/>
    </row>
    <row r="121" spans="15:18" x14ac:dyDescent="0.25">
      <c r="O121" s="191"/>
      <c r="P121" s="191"/>
      <c r="Q121" s="191"/>
      <c r="R121" s="191"/>
    </row>
    <row r="122" spans="15:18" x14ac:dyDescent="0.25">
      <c r="O122" s="191"/>
      <c r="P122" s="191"/>
      <c r="Q122" s="191"/>
      <c r="R122" s="191"/>
    </row>
    <row r="123" spans="15:18" x14ac:dyDescent="0.25">
      <c r="O123" s="191"/>
      <c r="P123" s="191"/>
      <c r="Q123" s="191"/>
      <c r="R123" s="191"/>
    </row>
    <row r="124" spans="15:18" x14ac:dyDescent="0.25">
      <c r="O124" s="191"/>
      <c r="P124" s="191"/>
      <c r="Q124" s="191"/>
      <c r="R124" s="191"/>
    </row>
    <row r="125" spans="15:18" x14ac:dyDescent="0.25">
      <c r="O125" s="191"/>
      <c r="P125" s="191"/>
      <c r="Q125" s="191"/>
      <c r="R125" s="191"/>
    </row>
    <row r="126" spans="15:18" x14ac:dyDescent="0.25">
      <c r="O126" s="191"/>
      <c r="P126" s="191"/>
      <c r="Q126" s="191"/>
      <c r="R126" s="191"/>
    </row>
    <row r="127" spans="15:18" x14ac:dyDescent="0.25">
      <c r="O127" s="191"/>
      <c r="P127" s="191"/>
      <c r="Q127" s="191"/>
      <c r="R127" s="191"/>
    </row>
    <row r="128" spans="15:18" x14ac:dyDescent="0.25">
      <c r="O128" s="191"/>
      <c r="P128" s="191"/>
      <c r="Q128" s="191"/>
      <c r="R128" s="191"/>
    </row>
    <row r="129" spans="15:18" x14ac:dyDescent="0.25">
      <c r="O129" s="191"/>
      <c r="P129" s="191"/>
      <c r="Q129" s="191"/>
      <c r="R129" s="191"/>
    </row>
    <row r="130" spans="15:18" x14ac:dyDescent="0.25">
      <c r="O130" s="191"/>
      <c r="P130" s="191"/>
      <c r="Q130" s="191"/>
      <c r="R130" s="191"/>
    </row>
    <row r="131" spans="15:18" x14ac:dyDescent="0.25">
      <c r="O131" s="191"/>
      <c r="P131" s="191"/>
      <c r="Q131" s="191"/>
      <c r="R131" s="191"/>
    </row>
    <row r="132" spans="15:18" x14ac:dyDescent="0.25">
      <c r="O132" s="191"/>
      <c r="P132" s="191"/>
      <c r="Q132" s="191"/>
      <c r="R132" s="191"/>
    </row>
    <row r="133" spans="15:18" x14ac:dyDescent="0.25">
      <c r="O133" s="191"/>
      <c r="P133" s="191"/>
      <c r="Q133" s="191"/>
      <c r="R133" s="191"/>
    </row>
    <row r="134" spans="15:18" x14ac:dyDescent="0.25">
      <c r="O134" s="191"/>
      <c r="P134" s="191"/>
      <c r="Q134" s="191"/>
      <c r="R134" s="191"/>
    </row>
    <row r="135" spans="15:18" x14ac:dyDescent="0.25">
      <c r="O135" s="191"/>
      <c r="P135" s="191"/>
      <c r="Q135" s="191"/>
      <c r="R135" s="191"/>
    </row>
    <row r="136" spans="15:18" x14ac:dyDescent="0.25">
      <c r="O136" s="191"/>
      <c r="P136" s="191"/>
      <c r="Q136" s="191"/>
      <c r="R136" s="191"/>
    </row>
    <row r="137" spans="15:18" x14ac:dyDescent="0.25">
      <c r="O137" s="191"/>
      <c r="P137" s="191"/>
      <c r="Q137" s="191"/>
      <c r="R137" s="191"/>
    </row>
    <row r="138" spans="15:18" x14ac:dyDescent="0.25">
      <c r="O138" s="191"/>
      <c r="P138" s="191"/>
      <c r="Q138" s="191"/>
      <c r="R138" s="191"/>
    </row>
    <row r="139" spans="15:18" x14ac:dyDescent="0.25">
      <c r="O139" s="191"/>
      <c r="P139" s="191"/>
      <c r="Q139" s="191"/>
      <c r="R139" s="191"/>
    </row>
    <row r="140" spans="15:18" x14ac:dyDescent="0.25">
      <c r="O140" s="191"/>
      <c r="P140" s="191"/>
      <c r="Q140" s="191"/>
      <c r="R140" s="191"/>
    </row>
    <row r="141" spans="15:18" x14ac:dyDescent="0.25">
      <c r="O141" s="191"/>
      <c r="P141" s="191"/>
      <c r="Q141" s="191"/>
      <c r="R141" s="191"/>
    </row>
    <row r="142" spans="15:18" x14ac:dyDescent="0.25">
      <c r="O142" s="191"/>
      <c r="P142" s="191"/>
      <c r="Q142" s="191"/>
      <c r="R142" s="191"/>
    </row>
    <row r="143" spans="15:18" x14ac:dyDescent="0.25">
      <c r="O143" s="191"/>
      <c r="P143" s="191"/>
      <c r="Q143" s="191"/>
      <c r="R143" s="191"/>
    </row>
    <row r="144" spans="15:18" x14ac:dyDescent="0.25">
      <c r="O144" s="191"/>
      <c r="P144" s="191"/>
      <c r="Q144" s="191"/>
      <c r="R144" s="191"/>
    </row>
    <row r="145" spans="15:18" x14ac:dyDescent="0.25">
      <c r="O145" s="191"/>
      <c r="P145" s="191"/>
      <c r="Q145" s="191"/>
      <c r="R145" s="191"/>
    </row>
    <row r="146" spans="15:18" x14ac:dyDescent="0.25">
      <c r="O146" s="191"/>
      <c r="P146" s="191"/>
      <c r="Q146" s="191"/>
      <c r="R146" s="191"/>
    </row>
    <row r="147" spans="15:18" x14ac:dyDescent="0.25">
      <c r="O147" s="191"/>
      <c r="P147" s="191"/>
      <c r="Q147" s="191"/>
      <c r="R147" s="191"/>
    </row>
    <row r="148" spans="15:18" x14ac:dyDescent="0.25">
      <c r="O148" s="191"/>
      <c r="P148" s="191"/>
      <c r="Q148" s="191"/>
      <c r="R148" s="191"/>
    </row>
    <row r="149" spans="15:18" x14ac:dyDescent="0.25">
      <c r="O149" s="191"/>
      <c r="P149" s="191"/>
      <c r="Q149" s="191"/>
      <c r="R149" s="191"/>
    </row>
    <row r="150" spans="15:18" x14ac:dyDescent="0.25">
      <c r="O150" s="191"/>
      <c r="P150" s="191"/>
      <c r="Q150" s="191"/>
      <c r="R150" s="191"/>
    </row>
    <row r="151" spans="15:18" x14ac:dyDescent="0.25">
      <c r="O151" s="191"/>
      <c r="P151" s="191"/>
      <c r="Q151" s="191"/>
      <c r="R151" s="191"/>
    </row>
    <row r="152" spans="15:18" x14ac:dyDescent="0.25">
      <c r="O152" s="191"/>
      <c r="P152" s="191"/>
      <c r="Q152" s="191"/>
      <c r="R152" s="191"/>
    </row>
    <row r="153" spans="15:18" x14ac:dyDescent="0.25">
      <c r="O153" s="191"/>
      <c r="P153" s="191"/>
      <c r="Q153" s="191"/>
      <c r="R153" s="191"/>
    </row>
    <row r="154" spans="15:18" x14ac:dyDescent="0.25">
      <c r="O154" s="191"/>
      <c r="P154" s="191"/>
      <c r="Q154" s="191"/>
      <c r="R154" s="191"/>
    </row>
    <row r="155" spans="15:18" x14ac:dyDescent="0.25">
      <c r="O155" s="191"/>
      <c r="P155" s="191"/>
      <c r="Q155" s="191"/>
      <c r="R155" s="191"/>
    </row>
    <row r="156" spans="15:18" x14ac:dyDescent="0.25">
      <c r="O156" s="191"/>
      <c r="P156" s="191"/>
      <c r="Q156" s="191"/>
      <c r="R156" s="191"/>
    </row>
    <row r="157" spans="15:18" x14ac:dyDescent="0.25">
      <c r="O157" s="191"/>
      <c r="P157" s="191"/>
      <c r="Q157" s="191"/>
      <c r="R157" s="191"/>
    </row>
    <row r="158" spans="15:18" x14ac:dyDescent="0.25">
      <c r="O158" s="191"/>
      <c r="P158" s="191"/>
      <c r="Q158" s="191"/>
      <c r="R158" s="191"/>
    </row>
    <row r="159" spans="15:18" x14ac:dyDescent="0.25">
      <c r="O159" s="191"/>
      <c r="P159" s="191"/>
      <c r="Q159" s="191"/>
      <c r="R159" s="191"/>
    </row>
    <row r="160" spans="15:18" x14ac:dyDescent="0.25">
      <c r="O160" s="191"/>
      <c r="P160" s="191"/>
      <c r="Q160" s="191"/>
      <c r="R160" s="191"/>
    </row>
    <row r="161" spans="15:18" x14ac:dyDescent="0.25">
      <c r="O161" s="191"/>
      <c r="P161" s="191"/>
      <c r="Q161" s="191"/>
      <c r="R161" s="191"/>
    </row>
    <row r="162" spans="15:18" x14ac:dyDescent="0.25">
      <c r="O162" s="191"/>
      <c r="P162" s="191"/>
      <c r="Q162" s="191"/>
      <c r="R162" s="191"/>
    </row>
    <row r="163" spans="15:18" x14ac:dyDescent="0.25">
      <c r="O163" s="191"/>
      <c r="P163" s="191"/>
      <c r="Q163" s="191"/>
      <c r="R163" s="191"/>
    </row>
    <row r="164" spans="15:18" x14ac:dyDescent="0.25">
      <c r="O164" s="191"/>
      <c r="P164" s="191"/>
      <c r="Q164" s="191"/>
      <c r="R164" s="191"/>
    </row>
    <row r="165" spans="15:18" x14ac:dyDescent="0.25">
      <c r="O165" s="191"/>
      <c r="P165" s="191"/>
      <c r="Q165" s="191"/>
      <c r="R165" s="191"/>
    </row>
    <row r="166" spans="15:18" x14ac:dyDescent="0.25">
      <c r="O166" s="191"/>
      <c r="P166" s="191"/>
      <c r="Q166" s="191"/>
      <c r="R166" s="191"/>
    </row>
    <row r="167" spans="15:18" x14ac:dyDescent="0.25">
      <c r="O167" s="191"/>
      <c r="P167" s="191"/>
      <c r="Q167" s="191"/>
      <c r="R167" s="191"/>
    </row>
    <row r="168" spans="15:18" x14ac:dyDescent="0.25">
      <c r="O168" s="191"/>
      <c r="P168" s="191"/>
      <c r="Q168" s="191"/>
      <c r="R168" s="191"/>
    </row>
    <row r="169" spans="15:18" x14ac:dyDescent="0.25">
      <c r="O169" s="191"/>
      <c r="P169" s="191"/>
      <c r="Q169" s="191"/>
      <c r="R169" s="191"/>
    </row>
    <row r="170" spans="15:18" x14ac:dyDescent="0.25">
      <c r="O170" s="191"/>
      <c r="P170" s="191"/>
      <c r="Q170" s="191"/>
      <c r="R170" s="191"/>
    </row>
    <row r="171" spans="15:18" x14ac:dyDescent="0.25">
      <c r="O171" s="191"/>
      <c r="P171" s="191"/>
      <c r="Q171" s="191"/>
      <c r="R171" s="191"/>
    </row>
    <row r="172" spans="15:18" x14ac:dyDescent="0.25">
      <c r="O172" s="191"/>
      <c r="P172" s="191"/>
      <c r="Q172" s="191"/>
      <c r="R172" s="191"/>
    </row>
    <row r="173" spans="15:18" x14ac:dyDescent="0.25">
      <c r="O173" s="191"/>
      <c r="P173" s="191"/>
      <c r="Q173" s="191"/>
      <c r="R173" s="191"/>
    </row>
    <row r="174" spans="15:18" x14ac:dyDescent="0.25">
      <c r="O174" s="191"/>
      <c r="P174" s="191"/>
      <c r="Q174" s="191"/>
      <c r="R174" s="191"/>
    </row>
    <row r="175" spans="15:18" x14ac:dyDescent="0.25">
      <c r="O175" s="191"/>
      <c r="P175" s="191"/>
      <c r="Q175" s="191"/>
      <c r="R175" s="191"/>
    </row>
    <row r="176" spans="15:18" x14ac:dyDescent="0.25">
      <c r="O176" s="191"/>
      <c r="P176" s="191"/>
      <c r="Q176" s="191"/>
      <c r="R176" s="191"/>
    </row>
    <row r="177" spans="15:18" x14ac:dyDescent="0.25">
      <c r="O177" s="191"/>
      <c r="P177" s="191"/>
      <c r="Q177" s="191"/>
      <c r="R177" s="191"/>
    </row>
    <row r="178" spans="15:18" x14ac:dyDescent="0.25">
      <c r="O178" s="191"/>
      <c r="P178" s="191"/>
      <c r="Q178" s="191"/>
      <c r="R178" s="191"/>
    </row>
    <row r="179" spans="15:18" x14ac:dyDescent="0.25">
      <c r="O179" s="191"/>
      <c r="P179" s="191"/>
      <c r="Q179" s="191"/>
      <c r="R179" s="191"/>
    </row>
    <row r="180" spans="15:18" x14ac:dyDescent="0.25">
      <c r="O180" s="191"/>
      <c r="P180" s="191"/>
      <c r="Q180" s="191"/>
      <c r="R180" s="191"/>
    </row>
    <row r="181" spans="15:18" x14ac:dyDescent="0.25">
      <c r="O181" s="191"/>
      <c r="P181" s="191"/>
      <c r="Q181" s="191"/>
      <c r="R181" s="191"/>
    </row>
    <row r="182" spans="15:18" x14ac:dyDescent="0.25">
      <c r="O182" s="191"/>
      <c r="P182" s="191"/>
      <c r="Q182" s="191"/>
      <c r="R182" s="191"/>
    </row>
    <row r="183" spans="15:18" x14ac:dyDescent="0.25">
      <c r="O183" s="191"/>
      <c r="P183" s="191"/>
      <c r="Q183" s="191"/>
      <c r="R183" s="191"/>
    </row>
    <row r="184" spans="15:18" x14ac:dyDescent="0.25">
      <c r="O184" s="191"/>
      <c r="P184" s="191"/>
      <c r="Q184" s="191"/>
      <c r="R184" s="191"/>
    </row>
    <row r="185" spans="15:18" x14ac:dyDescent="0.25">
      <c r="O185" s="191"/>
      <c r="P185" s="191"/>
      <c r="Q185" s="191"/>
      <c r="R185" s="191"/>
    </row>
    <row r="186" spans="15:18" x14ac:dyDescent="0.25">
      <c r="O186" s="191"/>
      <c r="P186" s="191"/>
      <c r="Q186" s="191"/>
      <c r="R186" s="191"/>
    </row>
    <row r="187" spans="15:18" x14ac:dyDescent="0.25">
      <c r="O187" s="191"/>
      <c r="P187" s="191"/>
      <c r="Q187" s="191"/>
      <c r="R187" s="191"/>
    </row>
    <row r="188" spans="15:18" x14ac:dyDescent="0.25">
      <c r="O188" s="191"/>
      <c r="P188" s="191"/>
      <c r="Q188" s="191"/>
      <c r="R188" s="191"/>
    </row>
    <row r="189" spans="15:18" x14ac:dyDescent="0.25">
      <c r="O189" s="191"/>
      <c r="P189" s="191"/>
      <c r="Q189" s="191"/>
      <c r="R189" s="191"/>
    </row>
    <row r="190" spans="15:18" x14ac:dyDescent="0.25">
      <c r="O190" s="191"/>
      <c r="P190" s="191"/>
      <c r="Q190" s="191"/>
      <c r="R190" s="191"/>
    </row>
    <row r="191" spans="15:18" x14ac:dyDescent="0.25">
      <c r="O191" s="191"/>
      <c r="P191" s="191"/>
      <c r="Q191" s="191"/>
      <c r="R191" s="191"/>
    </row>
    <row r="192" spans="15:18" x14ac:dyDescent="0.25">
      <c r="O192" s="191"/>
      <c r="P192" s="191"/>
      <c r="Q192" s="191"/>
      <c r="R192" s="191"/>
    </row>
    <row r="193" spans="15:18" x14ac:dyDescent="0.25">
      <c r="O193" s="191"/>
      <c r="P193" s="191"/>
      <c r="Q193" s="191"/>
      <c r="R193" s="191"/>
    </row>
    <row r="194" spans="15:18" x14ac:dyDescent="0.25">
      <c r="O194" s="191"/>
      <c r="P194" s="191"/>
      <c r="Q194" s="191"/>
      <c r="R194" s="191"/>
    </row>
    <row r="195" spans="15:18" x14ac:dyDescent="0.25">
      <c r="O195" s="191"/>
      <c r="P195" s="191"/>
      <c r="Q195" s="191"/>
      <c r="R195" s="191"/>
    </row>
    <row r="196" spans="15:18" x14ac:dyDescent="0.25">
      <c r="O196" s="191"/>
      <c r="P196" s="191"/>
      <c r="Q196" s="191"/>
      <c r="R196" s="191"/>
    </row>
    <row r="197" spans="15:18" x14ac:dyDescent="0.25">
      <c r="O197" s="191"/>
      <c r="P197" s="191"/>
      <c r="Q197" s="191"/>
      <c r="R197" s="191"/>
    </row>
    <row r="198" spans="15:18" x14ac:dyDescent="0.25">
      <c r="O198" s="191"/>
      <c r="P198" s="191"/>
      <c r="Q198" s="191"/>
      <c r="R198" s="191"/>
    </row>
    <row r="199" spans="15:18" x14ac:dyDescent="0.25">
      <c r="O199" s="191"/>
      <c r="P199" s="191"/>
      <c r="Q199" s="191"/>
      <c r="R199" s="191"/>
    </row>
    <row r="200" spans="15:18" x14ac:dyDescent="0.25">
      <c r="O200" s="191"/>
      <c r="P200" s="191"/>
      <c r="Q200" s="191"/>
      <c r="R200" s="191"/>
    </row>
    <row r="201" spans="15:18" x14ac:dyDescent="0.25">
      <c r="O201" s="191"/>
      <c r="P201" s="191"/>
      <c r="Q201" s="191"/>
      <c r="R201" s="191"/>
    </row>
    <row r="202" spans="15:18" x14ac:dyDescent="0.25">
      <c r="O202" s="191"/>
      <c r="P202" s="191"/>
      <c r="Q202" s="191"/>
      <c r="R202" s="191"/>
    </row>
    <row r="203" spans="15:18" x14ac:dyDescent="0.25">
      <c r="O203" s="191"/>
      <c r="P203" s="191"/>
      <c r="Q203" s="191"/>
      <c r="R203" s="191"/>
    </row>
    <row r="204" spans="15:18" x14ac:dyDescent="0.25">
      <c r="O204" s="191"/>
      <c r="P204" s="191"/>
      <c r="Q204" s="191"/>
      <c r="R204" s="191"/>
    </row>
    <row r="205" spans="15:18" x14ac:dyDescent="0.25">
      <c r="O205" s="191"/>
      <c r="P205" s="191"/>
      <c r="Q205" s="191"/>
      <c r="R205" s="191"/>
    </row>
    <row r="206" spans="15:18" x14ac:dyDescent="0.25">
      <c r="O206" s="191"/>
      <c r="P206" s="191"/>
      <c r="Q206" s="191"/>
      <c r="R206" s="191"/>
    </row>
    <row r="207" spans="15:18" x14ac:dyDescent="0.25">
      <c r="O207" s="191"/>
      <c r="P207" s="191"/>
      <c r="Q207" s="191"/>
      <c r="R207" s="191"/>
    </row>
    <row r="208" spans="15:18" x14ac:dyDescent="0.25">
      <c r="O208" s="191"/>
      <c r="P208" s="191"/>
      <c r="Q208" s="191"/>
      <c r="R208" s="191"/>
    </row>
    <row r="209" spans="15:18" x14ac:dyDescent="0.25">
      <c r="O209" s="191"/>
      <c r="P209" s="191"/>
      <c r="Q209" s="191"/>
      <c r="R209" s="191"/>
    </row>
    <row r="210" spans="15:18" x14ac:dyDescent="0.25">
      <c r="O210" s="191"/>
      <c r="P210" s="191"/>
      <c r="Q210" s="191"/>
      <c r="R210" s="191"/>
    </row>
    <row r="211" spans="15:18" x14ac:dyDescent="0.25">
      <c r="O211" s="191"/>
      <c r="P211" s="191"/>
      <c r="Q211" s="191"/>
      <c r="R211" s="191"/>
    </row>
    <row r="212" spans="15:18" x14ac:dyDescent="0.25">
      <c r="O212" s="191"/>
      <c r="P212" s="191"/>
      <c r="Q212" s="191"/>
      <c r="R212" s="191"/>
    </row>
    <row r="213" spans="15:18" x14ac:dyDescent="0.25">
      <c r="O213" s="191"/>
      <c r="P213" s="191"/>
      <c r="Q213" s="191"/>
      <c r="R213" s="191"/>
    </row>
    <row r="214" spans="15:18" x14ac:dyDescent="0.25">
      <c r="O214" s="191"/>
      <c r="P214" s="191"/>
      <c r="Q214" s="191"/>
      <c r="R214" s="191"/>
    </row>
    <row r="215" spans="15:18" x14ac:dyDescent="0.25">
      <c r="O215" s="191"/>
      <c r="P215" s="191"/>
      <c r="Q215" s="191"/>
      <c r="R215" s="191"/>
    </row>
    <row r="216" spans="15:18" x14ac:dyDescent="0.25">
      <c r="O216" s="191"/>
      <c r="P216" s="191"/>
      <c r="Q216" s="191"/>
      <c r="R216" s="191"/>
    </row>
    <row r="217" spans="15:18" x14ac:dyDescent="0.25">
      <c r="O217" s="191"/>
      <c r="P217" s="191"/>
      <c r="Q217" s="191"/>
      <c r="R217" s="191"/>
    </row>
    <row r="218" spans="15:18" x14ac:dyDescent="0.25">
      <c r="O218" s="191"/>
      <c r="P218" s="191"/>
      <c r="Q218" s="191"/>
      <c r="R218" s="191"/>
    </row>
    <row r="219" spans="15:18" x14ac:dyDescent="0.25">
      <c r="O219" s="191"/>
      <c r="P219" s="191"/>
      <c r="Q219" s="191"/>
      <c r="R219" s="191"/>
    </row>
    <row r="220" spans="15:18" x14ac:dyDescent="0.25">
      <c r="O220" s="191"/>
      <c r="P220" s="191"/>
      <c r="Q220" s="191"/>
      <c r="R220" s="191"/>
    </row>
    <row r="221" spans="15:18" x14ac:dyDescent="0.25">
      <c r="O221" s="191"/>
      <c r="P221" s="191"/>
      <c r="Q221" s="191"/>
      <c r="R221" s="191"/>
    </row>
    <row r="222" spans="15:18" x14ac:dyDescent="0.25">
      <c r="O222" s="191"/>
      <c r="P222" s="191"/>
      <c r="Q222" s="191"/>
      <c r="R222" s="191"/>
    </row>
    <row r="223" spans="15:18" x14ac:dyDescent="0.25">
      <c r="O223" s="191"/>
      <c r="P223" s="191"/>
      <c r="Q223" s="191"/>
      <c r="R223" s="191"/>
    </row>
    <row r="224" spans="15:18" x14ac:dyDescent="0.25">
      <c r="O224" s="191"/>
      <c r="P224" s="191"/>
      <c r="Q224" s="191"/>
      <c r="R224" s="191"/>
    </row>
    <row r="225" spans="15:18" x14ac:dyDescent="0.25">
      <c r="O225" s="191"/>
      <c r="P225" s="191"/>
      <c r="Q225" s="191"/>
      <c r="R225" s="191"/>
    </row>
    <row r="226" spans="15:18" x14ac:dyDescent="0.25">
      <c r="O226" s="191"/>
      <c r="P226" s="191"/>
      <c r="Q226" s="191"/>
      <c r="R226" s="191"/>
    </row>
    <row r="227" spans="15:18" x14ac:dyDescent="0.25">
      <c r="O227" s="191"/>
      <c r="P227" s="191"/>
      <c r="Q227" s="191"/>
      <c r="R227" s="191"/>
    </row>
    <row r="228" spans="15:18" x14ac:dyDescent="0.25">
      <c r="O228" s="191"/>
      <c r="P228" s="191"/>
      <c r="Q228" s="191"/>
      <c r="R228" s="191"/>
    </row>
    <row r="229" spans="15:18" x14ac:dyDescent="0.25">
      <c r="O229" s="191"/>
      <c r="P229" s="191"/>
      <c r="Q229" s="191"/>
      <c r="R229" s="191"/>
    </row>
    <row r="230" spans="15:18" x14ac:dyDescent="0.25">
      <c r="O230" s="191"/>
      <c r="P230" s="191"/>
      <c r="Q230" s="191"/>
      <c r="R230" s="191"/>
    </row>
    <row r="231" spans="15:18" x14ac:dyDescent="0.25">
      <c r="O231" s="191"/>
      <c r="P231" s="191"/>
      <c r="Q231" s="191"/>
      <c r="R231" s="191"/>
    </row>
    <row r="232" spans="15:18" x14ac:dyDescent="0.25">
      <c r="O232" s="191"/>
      <c r="P232" s="191"/>
      <c r="Q232" s="191"/>
      <c r="R232" s="191"/>
    </row>
    <row r="233" spans="15:18" x14ac:dyDescent="0.25">
      <c r="O233" s="191"/>
      <c r="P233" s="191"/>
      <c r="Q233" s="191"/>
      <c r="R233" s="191"/>
    </row>
    <row r="234" spans="15:18" x14ac:dyDescent="0.25">
      <c r="O234" s="191"/>
      <c r="P234" s="191"/>
      <c r="Q234" s="191"/>
      <c r="R234" s="191"/>
    </row>
    <row r="235" spans="15:18" x14ac:dyDescent="0.25">
      <c r="O235" s="191"/>
      <c r="P235" s="191"/>
      <c r="Q235" s="191"/>
      <c r="R235" s="191"/>
    </row>
    <row r="236" spans="15:18" x14ac:dyDescent="0.25">
      <c r="O236" s="191"/>
      <c r="P236" s="191"/>
      <c r="Q236" s="191"/>
      <c r="R236" s="191"/>
    </row>
    <row r="237" spans="15:18" x14ac:dyDescent="0.25">
      <c r="O237" s="191"/>
      <c r="P237" s="191"/>
      <c r="Q237" s="191"/>
      <c r="R237" s="191"/>
    </row>
    <row r="238" spans="15:18" x14ac:dyDescent="0.25">
      <c r="O238" s="191"/>
      <c r="P238" s="191"/>
      <c r="Q238" s="191"/>
      <c r="R238" s="191"/>
    </row>
    <row r="239" spans="15:18" x14ac:dyDescent="0.25">
      <c r="O239" s="191"/>
      <c r="P239" s="191"/>
      <c r="Q239" s="191"/>
      <c r="R239" s="191"/>
    </row>
    <row r="240" spans="15:18" x14ac:dyDescent="0.25">
      <c r="O240" s="191"/>
      <c r="P240" s="191"/>
      <c r="Q240" s="191"/>
      <c r="R240" s="191"/>
    </row>
    <row r="241" spans="15:18" x14ac:dyDescent="0.25">
      <c r="O241" s="191"/>
      <c r="P241" s="191"/>
      <c r="Q241" s="191"/>
      <c r="R241" s="191"/>
    </row>
    <row r="242" spans="15:18" x14ac:dyDescent="0.25">
      <c r="O242" s="191"/>
      <c r="P242" s="191"/>
      <c r="Q242" s="191"/>
      <c r="R242" s="191"/>
    </row>
    <row r="243" spans="15:18" x14ac:dyDescent="0.25">
      <c r="O243" s="191"/>
      <c r="P243" s="191"/>
      <c r="Q243" s="191"/>
      <c r="R243" s="191"/>
    </row>
    <row r="244" spans="15:18" x14ac:dyDescent="0.25">
      <c r="O244" s="191"/>
      <c r="P244" s="191"/>
      <c r="Q244" s="191"/>
      <c r="R244" s="191"/>
    </row>
    <row r="245" spans="15:18" x14ac:dyDescent="0.25">
      <c r="O245" s="191"/>
      <c r="P245" s="191"/>
      <c r="Q245" s="191"/>
      <c r="R245" s="191"/>
    </row>
    <row r="246" spans="15:18" x14ac:dyDescent="0.25">
      <c r="O246" s="191"/>
      <c r="P246" s="191"/>
      <c r="Q246" s="191"/>
      <c r="R246" s="191"/>
    </row>
    <row r="247" spans="15:18" x14ac:dyDescent="0.25">
      <c r="O247" s="191"/>
      <c r="P247" s="191"/>
      <c r="Q247" s="191"/>
      <c r="R247" s="191"/>
    </row>
    <row r="248" spans="15:18" x14ac:dyDescent="0.25">
      <c r="O248" s="191"/>
      <c r="P248" s="191"/>
      <c r="Q248" s="191"/>
      <c r="R248" s="191"/>
    </row>
    <row r="249" spans="15:18" x14ac:dyDescent="0.25">
      <c r="O249" s="191"/>
      <c r="P249" s="191"/>
      <c r="Q249" s="191"/>
      <c r="R249" s="191"/>
    </row>
    <row r="250" spans="15:18" x14ac:dyDescent="0.25">
      <c r="O250" s="191"/>
      <c r="P250" s="191"/>
      <c r="Q250" s="191"/>
      <c r="R250" s="191"/>
    </row>
    <row r="251" spans="15:18" x14ac:dyDescent="0.25">
      <c r="O251" s="191"/>
      <c r="P251" s="191"/>
      <c r="Q251" s="191"/>
      <c r="R251" s="191"/>
    </row>
    <row r="252" spans="15:18" x14ac:dyDescent="0.25">
      <c r="O252" s="191"/>
      <c r="P252" s="191"/>
      <c r="Q252" s="191"/>
      <c r="R252" s="191"/>
    </row>
    <row r="253" spans="15:18" x14ac:dyDescent="0.25">
      <c r="O253" s="191"/>
      <c r="P253" s="191"/>
      <c r="Q253" s="191"/>
      <c r="R253" s="191"/>
    </row>
    <row r="254" spans="15:18" x14ac:dyDescent="0.25">
      <c r="O254" s="191"/>
      <c r="P254" s="191"/>
      <c r="Q254" s="191"/>
      <c r="R254" s="191"/>
    </row>
    <row r="255" spans="15:18" x14ac:dyDescent="0.25">
      <c r="O255" s="191"/>
      <c r="P255" s="191"/>
      <c r="Q255" s="191"/>
      <c r="R255" s="191"/>
    </row>
    <row r="256" spans="15:18" x14ac:dyDescent="0.25">
      <c r="O256" s="191"/>
      <c r="P256" s="191"/>
      <c r="Q256" s="191"/>
      <c r="R256" s="191"/>
    </row>
    <row r="257" spans="15:18" x14ac:dyDescent="0.25">
      <c r="O257" s="191"/>
      <c r="P257" s="191"/>
      <c r="Q257" s="191"/>
      <c r="R257" s="191"/>
    </row>
    <row r="258" spans="15:18" x14ac:dyDescent="0.25">
      <c r="O258" s="191"/>
      <c r="P258" s="191"/>
      <c r="Q258" s="191"/>
      <c r="R258" s="191"/>
    </row>
    <row r="259" spans="15:18" x14ac:dyDescent="0.25">
      <c r="O259" s="191"/>
      <c r="P259" s="191"/>
      <c r="Q259" s="191"/>
      <c r="R259" s="191"/>
    </row>
    <row r="260" spans="15:18" x14ac:dyDescent="0.25">
      <c r="O260" s="191"/>
      <c r="P260" s="191"/>
      <c r="Q260" s="191"/>
      <c r="R260" s="191"/>
    </row>
    <row r="261" spans="15:18" x14ac:dyDescent="0.25">
      <c r="O261" s="191"/>
      <c r="P261" s="191"/>
      <c r="Q261" s="191"/>
      <c r="R261" s="191"/>
    </row>
    <row r="262" spans="15:18" x14ac:dyDescent="0.25">
      <c r="O262" s="191"/>
      <c r="P262" s="191"/>
      <c r="Q262" s="191"/>
      <c r="R262" s="191"/>
    </row>
    <row r="263" spans="15:18" x14ac:dyDescent="0.25">
      <c r="O263" s="191"/>
      <c r="P263" s="191"/>
      <c r="Q263" s="191"/>
      <c r="R263" s="191"/>
    </row>
    <row r="264" spans="15:18" x14ac:dyDescent="0.25">
      <c r="O264" s="191"/>
      <c r="P264" s="191"/>
      <c r="Q264" s="191"/>
      <c r="R264" s="191"/>
    </row>
    <row r="265" spans="15:18" x14ac:dyDescent="0.25">
      <c r="O265" s="191"/>
      <c r="P265" s="191"/>
      <c r="Q265" s="191"/>
      <c r="R265" s="191"/>
    </row>
    <row r="266" spans="15:18" x14ac:dyDescent="0.25">
      <c r="O266" s="191"/>
      <c r="P266" s="191"/>
      <c r="Q266" s="191"/>
      <c r="R266" s="191"/>
    </row>
    <row r="267" spans="15:18" x14ac:dyDescent="0.25">
      <c r="O267" s="191"/>
      <c r="P267" s="191"/>
      <c r="Q267" s="191"/>
      <c r="R267" s="191"/>
    </row>
    <row r="268" spans="15:18" x14ac:dyDescent="0.25">
      <c r="O268" s="191"/>
      <c r="P268" s="191"/>
      <c r="Q268" s="191"/>
      <c r="R268" s="191"/>
    </row>
    <row r="269" spans="15:18" x14ac:dyDescent="0.25">
      <c r="O269" s="191"/>
      <c r="P269" s="191"/>
      <c r="Q269" s="191"/>
      <c r="R269" s="191"/>
    </row>
    <row r="270" spans="15:18" x14ac:dyDescent="0.25">
      <c r="O270" s="191"/>
      <c r="P270" s="191"/>
      <c r="Q270" s="191"/>
      <c r="R270" s="191"/>
    </row>
    <row r="271" spans="15:18" x14ac:dyDescent="0.25">
      <c r="O271" s="191"/>
      <c r="P271" s="191"/>
      <c r="Q271" s="191"/>
      <c r="R271" s="191"/>
    </row>
    <row r="272" spans="15:18" x14ac:dyDescent="0.25">
      <c r="O272" s="191"/>
      <c r="P272" s="191"/>
      <c r="Q272" s="191"/>
      <c r="R272" s="191"/>
    </row>
    <row r="273" spans="15:18" x14ac:dyDescent="0.25">
      <c r="O273" s="191"/>
      <c r="P273" s="191"/>
      <c r="Q273" s="191"/>
      <c r="R273" s="191"/>
    </row>
    <row r="274" spans="15:18" x14ac:dyDescent="0.25">
      <c r="O274" s="191"/>
      <c r="P274" s="191"/>
      <c r="Q274" s="191"/>
      <c r="R274" s="191"/>
    </row>
    <row r="275" spans="15:18" x14ac:dyDescent="0.25">
      <c r="O275" s="191"/>
      <c r="P275" s="191"/>
      <c r="Q275" s="191"/>
      <c r="R275" s="191"/>
    </row>
    <row r="276" spans="15:18" x14ac:dyDescent="0.25">
      <c r="O276" s="191"/>
      <c r="P276" s="191"/>
      <c r="Q276" s="191"/>
      <c r="R276" s="191"/>
    </row>
    <row r="277" spans="15:18" x14ac:dyDescent="0.25">
      <c r="O277" s="191"/>
      <c r="P277" s="191"/>
      <c r="Q277" s="191"/>
      <c r="R277" s="191"/>
    </row>
    <row r="278" spans="15:18" x14ac:dyDescent="0.25">
      <c r="O278" s="191"/>
      <c r="P278" s="191"/>
      <c r="Q278" s="191"/>
      <c r="R278" s="191"/>
    </row>
    <row r="279" spans="15:18" x14ac:dyDescent="0.25">
      <c r="O279" s="191"/>
      <c r="P279" s="191"/>
      <c r="Q279" s="191"/>
      <c r="R279" s="191"/>
    </row>
    <row r="280" spans="15:18" x14ac:dyDescent="0.25">
      <c r="O280" s="191"/>
      <c r="P280" s="191"/>
      <c r="Q280" s="191"/>
      <c r="R280" s="191"/>
    </row>
    <row r="281" spans="15:18" x14ac:dyDescent="0.25">
      <c r="O281" s="191"/>
      <c r="P281" s="191"/>
      <c r="Q281" s="191"/>
      <c r="R281" s="191"/>
    </row>
    <row r="282" spans="15:18" x14ac:dyDescent="0.25">
      <c r="O282" s="191"/>
      <c r="P282" s="191"/>
      <c r="Q282" s="191"/>
      <c r="R282" s="191"/>
    </row>
    <row r="283" spans="15:18" x14ac:dyDescent="0.25">
      <c r="O283" s="191"/>
      <c r="P283" s="191"/>
      <c r="Q283" s="191"/>
      <c r="R283" s="191"/>
    </row>
    <row r="284" spans="15:18" x14ac:dyDescent="0.25">
      <c r="O284" s="191"/>
      <c r="P284" s="191"/>
      <c r="Q284" s="191"/>
      <c r="R284" s="191"/>
    </row>
    <row r="285" spans="15:18" x14ac:dyDescent="0.25">
      <c r="O285" s="191"/>
      <c r="P285" s="191"/>
      <c r="Q285" s="191"/>
      <c r="R285" s="191"/>
    </row>
    <row r="286" spans="15:18" x14ac:dyDescent="0.25">
      <c r="O286" s="191"/>
      <c r="P286" s="191"/>
      <c r="Q286" s="191"/>
      <c r="R286" s="191"/>
    </row>
    <row r="287" spans="15:18" x14ac:dyDescent="0.25">
      <c r="O287" s="191"/>
      <c r="P287" s="191"/>
      <c r="Q287" s="191"/>
      <c r="R287" s="191"/>
    </row>
    <row r="288" spans="15:18" x14ac:dyDescent="0.25">
      <c r="O288" s="191"/>
      <c r="P288" s="191"/>
      <c r="Q288" s="191"/>
      <c r="R288" s="191"/>
    </row>
    <row r="289" spans="15:18" x14ac:dyDescent="0.25">
      <c r="O289" s="191"/>
      <c r="P289" s="191"/>
      <c r="Q289" s="191"/>
      <c r="R289" s="191"/>
    </row>
    <row r="290" spans="15:18" x14ac:dyDescent="0.25">
      <c r="O290" s="191"/>
      <c r="P290" s="191"/>
      <c r="Q290" s="191"/>
      <c r="R290" s="191"/>
    </row>
    <row r="291" spans="15:18" x14ac:dyDescent="0.25">
      <c r="O291" s="191"/>
      <c r="P291" s="191"/>
      <c r="Q291" s="191"/>
      <c r="R291" s="191"/>
    </row>
    <row r="292" spans="15:18" x14ac:dyDescent="0.25">
      <c r="O292" s="191"/>
      <c r="P292" s="191"/>
      <c r="Q292" s="191"/>
      <c r="R292" s="191"/>
    </row>
    <row r="293" spans="15:18" x14ac:dyDescent="0.25">
      <c r="O293" s="191"/>
      <c r="P293" s="191"/>
      <c r="Q293" s="191"/>
      <c r="R293" s="191"/>
    </row>
    <row r="294" spans="15:18" x14ac:dyDescent="0.25">
      <c r="O294" s="191"/>
      <c r="P294" s="191"/>
      <c r="Q294" s="191"/>
      <c r="R294" s="191"/>
    </row>
    <row r="295" spans="15:18" x14ac:dyDescent="0.25">
      <c r="O295" s="191"/>
      <c r="P295" s="191"/>
      <c r="Q295" s="191"/>
      <c r="R295" s="191"/>
    </row>
    <row r="296" spans="15:18" x14ac:dyDescent="0.25">
      <c r="O296" s="191"/>
      <c r="P296" s="191"/>
      <c r="Q296" s="191"/>
      <c r="R296" s="191"/>
    </row>
    <row r="297" spans="15:18" x14ac:dyDescent="0.25">
      <c r="O297" s="191"/>
      <c r="P297" s="191"/>
      <c r="Q297" s="191"/>
      <c r="R297" s="191"/>
    </row>
    <row r="298" spans="15:18" x14ac:dyDescent="0.25">
      <c r="O298" s="191"/>
      <c r="P298" s="191"/>
      <c r="Q298" s="191"/>
      <c r="R298" s="191"/>
    </row>
    <row r="299" spans="15:18" x14ac:dyDescent="0.25">
      <c r="O299" s="191"/>
      <c r="P299" s="191"/>
      <c r="Q299" s="191"/>
      <c r="R299" s="191"/>
    </row>
    <row r="300" spans="15:18" x14ac:dyDescent="0.25">
      <c r="O300" s="191"/>
      <c r="P300" s="191"/>
      <c r="Q300" s="191"/>
      <c r="R300" s="191"/>
    </row>
    <row r="301" spans="15:18" x14ac:dyDescent="0.25">
      <c r="O301" s="191"/>
      <c r="P301" s="191"/>
      <c r="Q301" s="191"/>
      <c r="R301" s="191"/>
    </row>
    <row r="302" spans="15:18" x14ac:dyDescent="0.25">
      <c r="O302" s="191"/>
      <c r="P302" s="191"/>
      <c r="Q302" s="191"/>
      <c r="R302" s="191"/>
    </row>
    <row r="303" spans="15:18" x14ac:dyDescent="0.25">
      <c r="O303" s="191"/>
      <c r="P303" s="191"/>
      <c r="Q303" s="191"/>
      <c r="R303" s="191"/>
    </row>
    <row r="304" spans="15:18" x14ac:dyDescent="0.25">
      <c r="O304" s="191"/>
      <c r="P304" s="191"/>
      <c r="Q304" s="191"/>
      <c r="R304" s="191"/>
    </row>
    <row r="305" spans="15:18" x14ac:dyDescent="0.25">
      <c r="O305" s="191"/>
      <c r="P305" s="191"/>
      <c r="Q305" s="191"/>
      <c r="R305" s="191"/>
    </row>
    <row r="306" spans="15:18" x14ac:dyDescent="0.25">
      <c r="O306" s="191"/>
      <c r="P306" s="191"/>
      <c r="Q306" s="191"/>
      <c r="R306" s="191"/>
    </row>
    <row r="307" spans="15:18" x14ac:dyDescent="0.25">
      <c r="O307" s="191"/>
      <c r="P307" s="191"/>
      <c r="Q307" s="191"/>
      <c r="R307" s="191"/>
    </row>
    <row r="308" spans="15:18" x14ac:dyDescent="0.25">
      <c r="O308" s="191"/>
      <c r="P308" s="191"/>
      <c r="Q308" s="191"/>
      <c r="R308" s="191"/>
    </row>
    <row r="309" spans="15:18" x14ac:dyDescent="0.25">
      <c r="O309" s="191"/>
      <c r="P309" s="191"/>
      <c r="Q309" s="191"/>
      <c r="R309" s="191"/>
    </row>
    <row r="310" spans="15:18" x14ac:dyDescent="0.25">
      <c r="O310" s="191"/>
      <c r="P310" s="191"/>
      <c r="Q310" s="191"/>
      <c r="R310" s="191"/>
    </row>
    <row r="311" spans="15:18" x14ac:dyDescent="0.25">
      <c r="O311" s="191"/>
      <c r="P311" s="191"/>
      <c r="Q311" s="191"/>
      <c r="R311" s="191"/>
    </row>
    <row r="312" spans="15:18" x14ac:dyDescent="0.25">
      <c r="O312" s="191"/>
      <c r="P312" s="191"/>
      <c r="Q312" s="191"/>
      <c r="R312" s="191"/>
    </row>
    <row r="313" spans="15:18" x14ac:dyDescent="0.25">
      <c r="O313" s="191"/>
      <c r="P313" s="191"/>
      <c r="Q313" s="191"/>
      <c r="R313" s="191"/>
    </row>
    <row r="314" spans="15:18" x14ac:dyDescent="0.25">
      <c r="O314" s="191"/>
      <c r="P314" s="191"/>
      <c r="Q314" s="191"/>
      <c r="R314" s="191"/>
    </row>
    <row r="315" spans="15:18" x14ac:dyDescent="0.25">
      <c r="O315" s="191"/>
      <c r="P315" s="191"/>
      <c r="Q315" s="191"/>
      <c r="R315" s="191"/>
    </row>
    <row r="316" spans="15:18" x14ac:dyDescent="0.25">
      <c r="O316" s="191"/>
      <c r="P316" s="191"/>
      <c r="Q316" s="191"/>
      <c r="R316" s="191"/>
    </row>
    <row r="317" spans="15:18" x14ac:dyDescent="0.25">
      <c r="O317" s="191"/>
      <c r="P317" s="191"/>
      <c r="Q317" s="191"/>
      <c r="R317" s="191"/>
    </row>
    <row r="318" spans="15:18" x14ac:dyDescent="0.25">
      <c r="O318" s="191"/>
      <c r="P318" s="191"/>
      <c r="Q318" s="191"/>
      <c r="R318" s="191"/>
    </row>
    <row r="319" spans="15:18" x14ac:dyDescent="0.25">
      <c r="O319" s="191"/>
      <c r="P319" s="191"/>
      <c r="Q319" s="191"/>
      <c r="R319" s="191"/>
    </row>
    <row r="320" spans="15:18" x14ac:dyDescent="0.25">
      <c r="O320" s="191"/>
      <c r="P320" s="191"/>
      <c r="Q320" s="191"/>
      <c r="R320" s="191"/>
    </row>
    <row r="321" spans="15:18" x14ac:dyDescent="0.25">
      <c r="O321" s="191"/>
      <c r="P321" s="191"/>
      <c r="Q321" s="191"/>
      <c r="R321" s="191"/>
    </row>
    <row r="322" spans="15:18" x14ac:dyDescent="0.25">
      <c r="O322" s="191"/>
      <c r="P322" s="191"/>
      <c r="Q322" s="191"/>
      <c r="R322" s="191"/>
    </row>
    <row r="323" spans="15:18" x14ac:dyDescent="0.25">
      <c r="O323" s="191"/>
      <c r="P323" s="191"/>
      <c r="Q323" s="191"/>
      <c r="R323" s="191"/>
    </row>
    <row r="324" spans="15:18" x14ac:dyDescent="0.25">
      <c r="O324" s="191"/>
      <c r="P324" s="191"/>
      <c r="Q324" s="191"/>
      <c r="R324" s="191"/>
    </row>
    <row r="325" spans="15:18" x14ac:dyDescent="0.25">
      <c r="O325" s="191"/>
      <c r="P325" s="191"/>
      <c r="Q325" s="191"/>
      <c r="R325" s="191"/>
    </row>
    <row r="326" spans="15:18" x14ac:dyDescent="0.25">
      <c r="O326" s="191"/>
      <c r="P326" s="191"/>
      <c r="Q326" s="191"/>
      <c r="R326" s="191"/>
    </row>
    <row r="327" spans="15:18" x14ac:dyDescent="0.25">
      <c r="O327" s="191"/>
      <c r="P327" s="191"/>
      <c r="Q327" s="191"/>
      <c r="R327" s="191"/>
    </row>
    <row r="328" spans="15:18" x14ac:dyDescent="0.25">
      <c r="O328" s="191"/>
      <c r="P328" s="191"/>
      <c r="Q328" s="191"/>
      <c r="R328" s="191"/>
    </row>
    <row r="329" spans="15:18" x14ac:dyDescent="0.25">
      <c r="O329" s="191"/>
      <c r="P329" s="191"/>
      <c r="Q329" s="191"/>
      <c r="R329" s="191"/>
    </row>
    <row r="330" spans="15:18" x14ac:dyDescent="0.25">
      <c r="O330" s="191"/>
      <c r="P330" s="191"/>
      <c r="Q330" s="191"/>
      <c r="R330" s="191"/>
    </row>
    <row r="331" spans="15:18" x14ac:dyDescent="0.25">
      <c r="O331" s="191"/>
      <c r="P331" s="191"/>
      <c r="Q331" s="191"/>
      <c r="R331" s="191"/>
    </row>
    <row r="332" spans="15:18" x14ac:dyDescent="0.25">
      <c r="O332" s="191"/>
      <c r="P332" s="191"/>
      <c r="Q332" s="191"/>
      <c r="R332" s="191"/>
    </row>
    <row r="333" spans="15:18" x14ac:dyDescent="0.25">
      <c r="O333" s="191"/>
      <c r="P333" s="191"/>
      <c r="Q333" s="191"/>
      <c r="R333" s="191"/>
    </row>
    <row r="334" spans="15:18" x14ac:dyDescent="0.25">
      <c r="O334" s="191"/>
      <c r="P334" s="191"/>
      <c r="Q334" s="191"/>
      <c r="R334" s="191"/>
    </row>
    <row r="335" spans="15:18" x14ac:dyDescent="0.25">
      <c r="O335" s="191"/>
      <c r="P335" s="191"/>
      <c r="Q335" s="191"/>
      <c r="R335" s="191"/>
    </row>
    <row r="336" spans="15:18" x14ac:dyDescent="0.25">
      <c r="O336" s="191"/>
      <c r="P336" s="191"/>
      <c r="Q336" s="191"/>
      <c r="R336" s="191"/>
    </row>
    <row r="337" spans="15:18" x14ac:dyDescent="0.25">
      <c r="O337" s="191"/>
      <c r="P337" s="191"/>
      <c r="Q337" s="191"/>
      <c r="R337" s="191"/>
    </row>
    <row r="338" spans="15:18" x14ac:dyDescent="0.25">
      <c r="O338" s="191"/>
      <c r="P338" s="191"/>
      <c r="Q338" s="191"/>
      <c r="R338" s="191"/>
    </row>
    <row r="339" spans="15:18" x14ac:dyDescent="0.25">
      <c r="O339" s="191"/>
      <c r="P339" s="191"/>
      <c r="Q339" s="191"/>
      <c r="R339" s="191"/>
    </row>
    <row r="340" spans="15:18" x14ac:dyDescent="0.25">
      <c r="O340" s="191"/>
      <c r="P340" s="191"/>
      <c r="Q340" s="191"/>
      <c r="R340" s="191"/>
    </row>
    <row r="341" spans="15:18" x14ac:dyDescent="0.25">
      <c r="O341" s="191"/>
      <c r="P341" s="191"/>
      <c r="Q341" s="191"/>
      <c r="R341" s="191"/>
    </row>
    <row r="342" spans="15:18" x14ac:dyDescent="0.25">
      <c r="O342" s="191"/>
      <c r="P342" s="191"/>
      <c r="Q342" s="191"/>
      <c r="R342" s="191"/>
    </row>
    <row r="343" spans="15:18" x14ac:dyDescent="0.25">
      <c r="O343" s="191"/>
      <c r="P343" s="191"/>
      <c r="Q343" s="191"/>
      <c r="R343" s="191"/>
    </row>
    <row r="344" spans="15:18" x14ac:dyDescent="0.25">
      <c r="O344" s="191"/>
      <c r="P344" s="191"/>
      <c r="Q344" s="191"/>
      <c r="R344" s="191"/>
    </row>
    <row r="345" spans="15:18" x14ac:dyDescent="0.25">
      <c r="O345" s="191"/>
      <c r="P345" s="191"/>
      <c r="Q345" s="191"/>
      <c r="R345" s="191"/>
    </row>
    <row r="346" spans="15:18" x14ac:dyDescent="0.25">
      <c r="O346" s="191"/>
      <c r="P346" s="191"/>
      <c r="Q346" s="191"/>
      <c r="R346" s="191"/>
    </row>
    <row r="347" spans="15:18" x14ac:dyDescent="0.25">
      <c r="O347" s="191"/>
      <c r="P347" s="191"/>
      <c r="Q347" s="191"/>
      <c r="R347" s="191"/>
    </row>
    <row r="348" spans="15:18" x14ac:dyDescent="0.25">
      <c r="O348" s="191"/>
      <c r="P348" s="191"/>
      <c r="Q348" s="191"/>
      <c r="R348" s="191"/>
    </row>
    <row r="349" spans="15:18" x14ac:dyDescent="0.25">
      <c r="O349" s="191"/>
      <c r="P349" s="191"/>
      <c r="Q349" s="191"/>
      <c r="R349" s="191"/>
    </row>
    <row r="350" spans="15:18" x14ac:dyDescent="0.25">
      <c r="O350" s="191"/>
      <c r="P350" s="191"/>
      <c r="Q350" s="191"/>
      <c r="R350" s="191"/>
    </row>
    <row r="351" spans="15:18" x14ac:dyDescent="0.25">
      <c r="O351" s="191"/>
      <c r="P351" s="191"/>
      <c r="Q351" s="191"/>
      <c r="R351" s="191"/>
    </row>
    <row r="352" spans="15:18" x14ac:dyDescent="0.25">
      <c r="O352" s="191"/>
      <c r="P352" s="191"/>
      <c r="Q352" s="191"/>
      <c r="R352" s="191"/>
    </row>
    <row r="353" spans="15:18" x14ac:dyDescent="0.25">
      <c r="O353" s="191"/>
      <c r="P353" s="191"/>
      <c r="Q353" s="191"/>
      <c r="R353" s="191"/>
    </row>
    <row r="354" spans="15:18" x14ac:dyDescent="0.25">
      <c r="O354" s="191"/>
      <c r="P354" s="191"/>
      <c r="Q354" s="191"/>
      <c r="R354" s="191"/>
    </row>
    <row r="355" spans="15:18" x14ac:dyDescent="0.25">
      <c r="O355" s="191"/>
      <c r="P355" s="191"/>
      <c r="Q355" s="191"/>
      <c r="R355" s="191"/>
    </row>
    <row r="356" spans="15:18" x14ac:dyDescent="0.25">
      <c r="O356" s="191"/>
      <c r="P356" s="191"/>
      <c r="Q356" s="191"/>
      <c r="R356" s="191"/>
    </row>
    <row r="357" spans="15:18" x14ac:dyDescent="0.25">
      <c r="O357" s="191"/>
      <c r="P357" s="191"/>
      <c r="Q357" s="191"/>
      <c r="R357" s="191"/>
    </row>
    <row r="358" spans="15:18" x14ac:dyDescent="0.25">
      <c r="O358" s="191"/>
      <c r="P358" s="191"/>
      <c r="Q358" s="191"/>
      <c r="R358" s="191"/>
    </row>
    <row r="359" spans="15:18" x14ac:dyDescent="0.25">
      <c r="O359" s="191"/>
      <c r="P359" s="191"/>
      <c r="Q359" s="191"/>
      <c r="R359" s="191"/>
    </row>
    <row r="360" spans="15:18" x14ac:dyDescent="0.25">
      <c r="O360" s="191"/>
      <c r="P360" s="191"/>
      <c r="Q360" s="191"/>
      <c r="R360" s="191"/>
    </row>
    <row r="361" spans="15:18" x14ac:dyDescent="0.25">
      <c r="O361" s="191"/>
      <c r="P361" s="191"/>
      <c r="Q361" s="191"/>
      <c r="R361" s="191"/>
    </row>
    <row r="362" spans="15:18" x14ac:dyDescent="0.25">
      <c r="O362" s="191"/>
      <c r="P362" s="191"/>
      <c r="Q362" s="191"/>
      <c r="R362" s="191"/>
    </row>
    <row r="363" spans="15:18" x14ac:dyDescent="0.25">
      <c r="O363" s="191"/>
      <c r="P363" s="191"/>
      <c r="Q363" s="191"/>
      <c r="R363" s="191"/>
    </row>
    <row r="364" spans="15:18" x14ac:dyDescent="0.25">
      <c r="O364" s="191"/>
      <c r="P364" s="191"/>
      <c r="Q364" s="191"/>
      <c r="R364" s="191"/>
    </row>
    <row r="365" spans="15:18" x14ac:dyDescent="0.25">
      <c r="O365" s="191"/>
      <c r="P365" s="191"/>
      <c r="Q365" s="191"/>
      <c r="R365" s="191"/>
    </row>
    <row r="366" spans="15:18" x14ac:dyDescent="0.25">
      <c r="O366" s="191"/>
      <c r="P366" s="191"/>
      <c r="Q366" s="191"/>
      <c r="R366" s="191"/>
    </row>
    <row r="367" spans="15:18" x14ac:dyDescent="0.25">
      <c r="O367" s="191"/>
      <c r="P367" s="191"/>
      <c r="Q367" s="191"/>
      <c r="R367" s="191"/>
    </row>
    <row r="368" spans="15:18" x14ac:dyDescent="0.25">
      <c r="O368" s="191"/>
      <c r="P368" s="191"/>
      <c r="Q368" s="191"/>
      <c r="R368" s="191"/>
    </row>
    <row r="369" spans="15:18" x14ac:dyDescent="0.25">
      <c r="O369" s="191"/>
      <c r="P369" s="191"/>
      <c r="Q369" s="191"/>
      <c r="R369" s="191"/>
    </row>
    <row r="370" spans="15:18" x14ac:dyDescent="0.25">
      <c r="O370" s="191"/>
      <c r="P370" s="191"/>
      <c r="Q370" s="191"/>
      <c r="R370" s="191"/>
    </row>
    <row r="371" spans="15:18" x14ac:dyDescent="0.25">
      <c r="O371" s="191"/>
      <c r="P371" s="191"/>
      <c r="Q371" s="191"/>
      <c r="R371" s="191"/>
    </row>
    <row r="372" spans="15:18" x14ac:dyDescent="0.25">
      <c r="O372" s="191"/>
      <c r="P372" s="191"/>
      <c r="Q372" s="191"/>
      <c r="R372" s="191"/>
    </row>
    <row r="373" spans="15:18" x14ac:dyDescent="0.25">
      <c r="O373" s="191"/>
      <c r="P373" s="191"/>
      <c r="Q373" s="191"/>
      <c r="R373" s="191"/>
    </row>
    <row r="374" spans="15:18" x14ac:dyDescent="0.25">
      <c r="O374" s="191"/>
      <c r="P374" s="191"/>
      <c r="Q374" s="191"/>
      <c r="R374" s="191"/>
    </row>
    <row r="375" spans="15:18" x14ac:dyDescent="0.25">
      <c r="O375" s="191"/>
      <c r="P375" s="191"/>
      <c r="Q375" s="191"/>
      <c r="R375" s="191"/>
    </row>
    <row r="376" spans="15:18" x14ac:dyDescent="0.25">
      <c r="O376" s="191"/>
      <c r="P376" s="191"/>
      <c r="Q376" s="191"/>
      <c r="R376" s="191"/>
    </row>
    <row r="377" spans="15:18" x14ac:dyDescent="0.25">
      <c r="O377" s="191"/>
      <c r="P377" s="191"/>
      <c r="Q377" s="191"/>
      <c r="R377" s="191"/>
    </row>
    <row r="378" spans="15:18" x14ac:dyDescent="0.25">
      <c r="O378" s="191"/>
      <c r="P378" s="191"/>
      <c r="Q378" s="191"/>
      <c r="R378" s="191"/>
    </row>
    <row r="379" spans="15:18" x14ac:dyDescent="0.25">
      <c r="O379" s="191"/>
      <c r="P379" s="191"/>
      <c r="Q379" s="191"/>
      <c r="R379" s="191"/>
    </row>
    <row r="380" spans="15:18" x14ac:dyDescent="0.25">
      <c r="O380" s="191"/>
      <c r="P380" s="191"/>
      <c r="Q380" s="191"/>
      <c r="R380" s="191"/>
    </row>
    <row r="381" spans="15:18" x14ac:dyDescent="0.25">
      <c r="O381" s="191"/>
      <c r="P381" s="191"/>
      <c r="Q381" s="191"/>
      <c r="R381" s="191"/>
    </row>
    <row r="382" spans="15:18" x14ac:dyDescent="0.25">
      <c r="O382" s="191"/>
      <c r="P382" s="191"/>
      <c r="Q382" s="191"/>
      <c r="R382" s="191"/>
    </row>
    <row r="383" spans="15:18" x14ac:dyDescent="0.25">
      <c r="O383" s="191"/>
      <c r="P383" s="191"/>
      <c r="Q383" s="191"/>
      <c r="R383" s="191"/>
    </row>
    <row r="384" spans="15:18" x14ac:dyDescent="0.25">
      <c r="O384" s="191"/>
      <c r="P384" s="191"/>
      <c r="Q384" s="191"/>
      <c r="R384" s="191"/>
    </row>
    <row r="385" spans="15:18" x14ac:dyDescent="0.25">
      <c r="O385" s="191"/>
      <c r="P385" s="191"/>
      <c r="Q385" s="191"/>
      <c r="R385" s="191"/>
    </row>
    <row r="386" spans="15:18" x14ac:dyDescent="0.25">
      <c r="O386" s="191"/>
      <c r="P386" s="191"/>
      <c r="Q386" s="191"/>
      <c r="R386" s="191"/>
    </row>
    <row r="387" spans="15:18" x14ac:dyDescent="0.25">
      <c r="O387" s="191"/>
      <c r="P387" s="191"/>
      <c r="Q387" s="191"/>
      <c r="R387" s="191"/>
    </row>
    <row r="388" spans="15:18" x14ac:dyDescent="0.25">
      <c r="O388" s="191"/>
      <c r="P388" s="191"/>
      <c r="Q388" s="191"/>
      <c r="R388" s="191"/>
    </row>
    <row r="389" spans="15:18" x14ac:dyDescent="0.25">
      <c r="O389" s="191"/>
      <c r="P389" s="191"/>
      <c r="Q389" s="191"/>
      <c r="R389" s="191"/>
    </row>
    <row r="390" spans="15:18" x14ac:dyDescent="0.25">
      <c r="O390" s="191"/>
      <c r="P390" s="191"/>
      <c r="Q390" s="191"/>
      <c r="R390" s="191"/>
    </row>
    <row r="391" spans="15:18" x14ac:dyDescent="0.25">
      <c r="O391" s="191"/>
      <c r="P391" s="191"/>
      <c r="Q391" s="191"/>
      <c r="R391" s="191"/>
    </row>
    <row r="392" spans="15:18" x14ac:dyDescent="0.25">
      <c r="O392" s="191"/>
      <c r="P392" s="191"/>
      <c r="Q392" s="191"/>
      <c r="R392" s="191"/>
    </row>
    <row r="393" spans="15:18" x14ac:dyDescent="0.25">
      <c r="O393" s="191"/>
      <c r="P393" s="191"/>
      <c r="Q393" s="191"/>
      <c r="R393" s="191"/>
    </row>
    <row r="394" spans="15:18" x14ac:dyDescent="0.25">
      <c r="O394" s="191"/>
      <c r="P394" s="191"/>
      <c r="Q394" s="191"/>
      <c r="R394" s="191"/>
    </row>
    <row r="395" spans="15:18" x14ac:dyDescent="0.25">
      <c r="O395" s="191"/>
      <c r="P395" s="191"/>
      <c r="Q395" s="191"/>
      <c r="R395" s="191"/>
    </row>
    <row r="396" spans="15:18" x14ac:dyDescent="0.25">
      <c r="O396" s="191"/>
      <c r="P396" s="191"/>
      <c r="Q396" s="191"/>
      <c r="R396" s="191"/>
    </row>
    <row r="397" spans="15:18" x14ac:dyDescent="0.25">
      <c r="O397" s="191"/>
      <c r="P397" s="191"/>
      <c r="Q397" s="191"/>
      <c r="R397" s="191"/>
    </row>
    <row r="398" spans="15:18" x14ac:dyDescent="0.25">
      <c r="O398" s="191"/>
      <c r="P398" s="191"/>
      <c r="Q398" s="191"/>
      <c r="R398" s="191"/>
    </row>
    <row r="399" spans="15:18" x14ac:dyDescent="0.25">
      <c r="O399" s="191"/>
      <c r="P399" s="191"/>
      <c r="Q399" s="191"/>
      <c r="R399" s="191"/>
    </row>
    <row r="400" spans="15:18" x14ac:dyDescent="0.25">
      <c r="O400" s="191"/>
      <c r="P400" s="191"/>
      <c r="Q400" s="191"/>
      <c r="R400" s="191"/>
    </row>
    <row r="401" spans="15:18" x14ac:dyDescent="0.25">
      <c r="O401" s="191"/>
      <c r="P401" s="191"/>
      <c r="Q401" s="191"/>
      <c r="R401" s="191"/>
    </row>
    <row r="402" spans="15:18" x14ac:dyDescent="0.25">
      <c r="O402" s="191"/>
      <c r="P402" s="191"/>
      <c r="Q402" s="191"/>
      <c r="R402" s="191"/>
    </row>
    <row r="403" spans="15:18" x14ac:dyDescent="0.25">
      <c r="O403" s="191"/>
      <c r="P403" s="191"/>
      <c r="Q403" s="191"/>
      <c r="R403" s="191"/>
    </row>
    <row r="404" spans="15:18" x14ac:dyDescent="0.25">
      <c r="O404" s="191"/>
      <c r="P404" s="191"/>
      <c r="Q404" s="191"/>
      <c r="R404" s="191"/>
    </row>
    <row r="405" spans="15:18" x14ac:dyDescent="0.25">
      <c r="O405" s="191"/>
      <c r="P405" s="191"/>
      <c r="Q405" s="191"/>
      <c r="R405" s="191"/>
    </row>
    <row r="406" spans="15:18" x14ac:dyDescent="0.25">
      <c r="O406" s="191"/>
      <c r="P406" s="191"/>
      <c r="Q406" s="191"/>
      <c r="R406" s="191"/>
    </row>
    <row r="407" spans="15:18" x14ac:dyDescent="0.25">
      <c r="O407" s="191"/>
      <c r="P407" s="191"/>
      <c r="Q407" s="191"/>
      <c r="R407" s="191"/>
    </row>
    <row r="408" spans="15:18" x14ac:dyDescent="0.25">
      <c r="O408" s="191"/>
      <c r="P408" s="191"/>
      <c r="Q408" s="191"/>
      <c r="R408" s="191"/>
    </row>
    <row r="409" spans="15:18" x14ac:dyDescent="0.25">
      <c r="O409" s="191"/>
      <c r="P409" s="191"/>
      <c r="Q409" s="191"/>
      <c r="R409" s="191"/>
    </row>
    <row r="410" spans="15:18" x14ac:dyDescent="0.25">
      <c r="O410" s="191"/>
      <c r="P410" s="191"/>
      <c r="Q410" s="191"/>
      <c r="R410" s="191"/>
    </row>
    <row r="411" spans="15:18" x14ac:dyDescent="0.25">
      <c r="O411" s="191"/>
      <c r="P411" s="191"/>
      <c r="Q411" s="191"/>
      <c r="R411" s="191"/>
    </row>
    <row r="412" spans="15:18" x14ac:dyDescent="0.25">
      <c r="O412" s="191"/>
      <c r="P412" s="191"/>
      <c r="Q412" s="191"/>
      <c r="R412" s="191"/>
    </row>
    <row r="413" spans="15:18" x14ac:dyDescent="0.25">
      <c r="O413" s="191"/>
      <c r="P413" s="191"/>
      <c r="Q413" s="191"/>
      <c r="R413" s="191"/>
    </row>
    <row r="414" spans="15:18" x14ac:dyDescent="0.25">
      <c r="O414" s="191"/>
      <c r="P414" s="191"/>
      <c r="Q414" s="191"/>
      <c r="R414" s="191"/>
    </row>
    <row r="415" spans="15:18" x14ac:dyDescent="0.25">
      <c r="O415" s="191"/>
      <c r="P415" s="191"/>
      <c r="Q415" s="191"/>
      <c r="R415" s="191"/>
    </row>
    <row r="416" spans="15:18" x14ac:dyDescent="0.25">
      <c r="O416" s="191"/>
      <c r="P416" s="191"/>
      <c r="Q416" s="191"/>
      <c r="R416" s="191"/>
    </row>
    <row r="417" spans="15:18" x14ac:dyDescent="0.25">
      <c r="O417" s="191"/>
      <c r="P417" s="191"/>
      <c r="Q417" s="191"/>
      <c r="R417" s="191"/>
    </row>
    <row r="418" spans="15:18" x14ac:dyDescent="0.25">
      <c r="O418" s="191"/>
      <c r="P418" s="191"/>
      <c r="Q418" s="191"/>
      <c r="R418" s="191"/>
    </row>
    <row r="419" spans="15:18" x14ac:dyDescent="0.25">
      <c r="O419" s="191"/>
      <c r="P419" s="191"/>
      <c r="Q419" s="191"/>
      <c r="R419" s="191"/>
    </row>
    <row r="420" spans="15:18" x14ac:dyDescent="0.25">
      <c r="O420" s="191"/>
      <c r="P420" s="191"/>
      <c r="Q420" s="191"/>
      <c r="R420" s="191"/>
    </row>
    <row r="421" spans="15:18" x14ac:dyDescent="0.25">
      <c r="O421" s="191"/>
      <c r="P421" s="191"/>
      <c r="Q421" s="191"/>
      <c r="R421" s="191"/>
    </row>
    <row r="422" spans="15:18" x14ac:dyDescent="0.25">
      <c r="O422" s="191"/>
      <c r="P422" s="191"/>
      <c r="Q422" s="191"/>
      <c r="R422" s="191"/>
    </row>
    <row r="423" spans="15:18" x14ac:dyDescent="0.25">
      <c r="O423" s="191"/>
      <c r="P423" s="191"/>
      <c r="Q423" s="191"/>
      <c r="R423" s="191"/>
    </row>
    <row r="424" spans="15:18" x14ac:dyDescent="0.25">
      <c r="O424" s="191"/>
      <c r="P424" s="191"/>
      <c r="Q424" s="191"/>
      <c r="R424" s="191"/>
    </row>
    <row r="425" spans="15:18" x14ac:dyDescent="0.25">
      <c r="O425" s="191"/>
      <c r="P425" s="191"/>
      <c r="Q425" s="191"/>
      <c r="R425" s="191"/>
    </row>
    <row r="426" spans="15:18" x14ac:dyDescent="0.25">
      <c r="O426" s="191"/>
      <c r="P426" s="191"/>
      <c r="Q426" s="191"/>
      <c r="R426" s="191"/>
    </row>
    <row r="427" spans="15:18" x14ac:dyDescent="0.25">
      <c r="O427" s="191"/>
      <c r="P427" s="191"/>
      <c r="Q427" s="191"/>
      <c r="R427" s="191"/>
    </row>
    <row r="428" spans="15:18" x14ac:dyDescent="0.25">
      <c r="O428" s="191"/>
      <c r="P428" s="191"/>
      <c r="Q428" s="191"/>
      <c r="R428" s="191"/>
    </row>
    <row r="429" spans="15:18" x14ac:dyDescent="0.25">
      <c r="O429" s="191"/>
      <c r="P429" s="191"/>
      <c r="Q429" s="191"/>
      <c r="R429" s="191"/>
    </row>
    <row r="430" spans="15:18" x14ac:dyDescent="0.25">
      <c r="O430" s="191"/>
      <c r="P430" s="191"/>
      <c r="Q430" s="191"/>
      <c r="R430" s="191"/>
    </row>
    <row r="431" spans="15:18" x14ac:dyDescent="0.25">
      <c r="O431" s="191"/>
      <c r="P431" s="191"/>
      <c r="Q431" s="191"/>
      <c r="R431" s="191"/>
    </row>
    <row r="432" spans="15:18" x14ac:dyDescent="0.25">
      <c r="O432" s="191"/>
      <c r="P432" s="191"/>
      <c r="Q432" s="191"/>
      <c r="R432" s="191"/>
    </row>
    <row r="433" spans="15:18" x14ac:dyDescent="0.25">
      <c r="O433" s="191"/>
      <c r="P433" s="191"/>
      <c r="Q433" s="191"/>
      <c r="R433" s="191"/>
    </row>
    <row r="434" spans="15:18" x14ac:dyDescent="0.25">
      <c r="O434" s="191"/>
      <c r="P434" s="191"/>
      <c r="Q434" s="191"/>
      <c r="R434" s="191"/>
    </row>
    <row r="435" spans="15:18" x14ac:dyDescent="0.25">
      <c r="O435" s="191"/>
      <c r="P435" s="191"/>
      <c r="Q435" s="191"/>
      <c r="R435" s="191"/>
    </row>
    <row r="436" spans="15:18" x14ac:dyDescent="0.25">
      <c r="O436" s="191"/>
      <c r="P436" s="191"/>
      <c r="Q436" s="191"/>
      <c r="R436" s="191"/>
    </row>
    <row r="437" spans="15:18" x14ac:dyDescent="0.25">
      <c r="O437" s="191"/>
      <c r="P437" s="191"/>
      <c r="Q437" s="191"/>
      <c r="R437" s="191"/>
    </row>
    <row r="438" spans="15:18" x14ac:dyDescent="0.25">
      <c r="O438" s="191"/>
      <c r="P438" s="191"/>
      <c r="Q438" s="191"/>
      <c r="R438" s="191"/>
    </row>
    <row r="439" spans="15:18" x14ac:dyDescent="0.25">
      <c r="O439" s="191"/>
      <c r="P439" s="191"/>
      <c r="Q439" s="191"/>
      <c r="R439" s="191"/>
    </row>
    <row r="440" spans="15:18" x14ac:dyDescent="0.25">
      <c r="O440" s="191"/>
      <c r="P440" s="191"/>
      <c r="Q440" s="191"/>
      <c r="R440" s="191"/>
    </row>
    <row r="441" spans="15:18" x14ac:dyDescent="0.25">
      <c r="O441" s="191"/>
      <c r="P441" s="191"/>
      <c r="Q441" s="191"/>
      <c r="R441" s="191"/>
    </row>
    <row r="442" spans="15:18" x14ac:dyDescent="0.25">
      <c r="O442" s="191"/>
      <c r="P442" s="191"/>
      <c r="Q442" s="191"/>
      <c r="R442" s="191"/>
    </row>
    <row r="443" spans="15:18" x14ac:dyDescent="0.25">
      <c r="O443" s="191"/>
      <c r="P443" s="191"/>
      <c r="Q443" s="191"/>
      <c r="R443" s="191"/>
    </row>
    <row r="444" spans="15:18" x14ac:dyDescent="0.25">
      <c r="O444" s="191"/>
      <c r="P444" s="191"/>
      <c r="Q444" s="191"/>
      <c r="R444" s="191"/>
    </row>
    <row r="445" spans="15:18" x14ac:dyDescent="0.25">
      <c r="O445" s="191"/>
      <c r="P445" s="191"/>
      <c r="Q445" s="191"/>
      <c r="R445" s="191"/>
    </row>
    <row r="446" spans="15:18" x14ac:dyDescent="0.25">
      <c r="O446" s="191"/>
      <c r="P446" s="191"/>
      <c r="Q446" s="191"/>
      <c r="R446" s="191"/>
    </row>
    <row r="447" spans="15:18" x14ac:dyDescent="0.25">
      <c r="O447" s="191"/>
      <c r="P447" s="191"/>
      <c r="Q447" s="191"/>
      <c r="R447" s="191"/>
    </row>
    <row r="448" spans="15:18" x14ac:dyDescent="0.25">
      <c r="O448" s="191"/>
      <c r="P448" s="191"/>
      <c r="Q448" s="191"/>
      <c r="R448" s="191"/>
    </row>
    <row r="449" spans="15:18" x14ac:dyDescent="0.25">
      <c r="O449" s="191"/>
      <c r="P449" s="191"/>
      <c r="Q449" s="191"/>
      <c r="R449" s="191"/>
    </row>
    <row r="450" spans="15:18" x14ac:dyDescent="0.25">
      <c r="O450" s="191"/>
      <c r="P450" s="191"/>
      <c r="Q450" s="191"/>
      <c r="R450" s="191"/>
    </row>
    <row r="451" spans="15:18" x14ac:dyDescent="0.25">
      <c r="O451" s="191"/>
      <c r="P451" s="191"/>
      <c r="Q451" s="191"/>
      <c r="R451" s="191"/>
    </row>
    <row r="452" spans="15:18" x14ac:dyDescent="0.25">
      <c r="O452" s="191"/>
      <c r="P452" s="191"/>
      <c r="Q452" s="191"/>
      <c r="R452" s="191"/>
    </row>
    <row r="453" spans="15:18" x14ac:dyDescent="0.25">
      <c r="O453" s="191"/>
      <c r="P453" s="191"/>
      <c r="Q453" s="191"/>
      <c r="R453" s="191"/>
    </row>
    <row r="454" spans="15:18" x14ac:dyDescent="0.25">
      <c r="O454" s="191"/>
      <c r="P454" s="191"/>
      <c r="Q454" s="191"/>
      <c r="R454" s="191"/>
    </row>
    <row r="455" spans="15:18" x14ac:dyDescent="0.25">
      <c r="O455" s="191"/>
      <c r="P455" s="191"/>
      <c r="Q455" s="191"/>
      <c r="R455" s="191"/>
    </row>
    <row r="456" spans="15:18" x14ac:dyDescent="0.25">
      <c r="O456" s="191"/>
      <c r="P456" s="191"/>
      <c r="Q456" s="191"/>
      <c r="R456" s="191"/>
    </row>
    <row r="457" spans="15:18" x14ac:dyDescent="0.25">
      <c r="O457" s="191"/>
      <c r="P457" s="191"/>
      <c r="Q457" s="191"/>
      <c r="R457" s="191"/>
    </row>
    <row r="458" spans="15:18" x14ac:dyDescent="0.25">
      <c r="O458" s="191"/>
      <c r="P458" s="191"/>
      <c r="Q458" s="191"/>
      <c r="R458" s="191"/>
    </row>
    <row r="459" spans="15:18" x14ac:dyDescent="0.25">
      <c r="O459" s="191"/>
      <c r="P459" s="191"/>
      <c r="Q459" s="191"/>
      <c r="R459" s="191"/>
    </row>
    <row r="460" spans="15:18" x14ac:dyDescent="0.25">
      <c r="O460" s="191"/>
      <c r="P460" s="191"/>
      <c r="Q460" s="191"/>
      <c r="R460" s="191"/>
    </row>
    <row r="461" spans="15:18" x14ac:dyDescent="0.25">
      <c r="O461" s="191"/>
      <c r="P461" s="191"/>
      <c r="Q461" s="191"/>
      <c r="R461" s="191"/>
    </row>
    <row r="462" spans="15:18" x14ac:dyDescent="0.25">
      <c r="O462" s="191"/>
      <c r="P462" s="191"/>
      <c r="Q462" s="191"/>
      <c r="R462" s="191"/>
    </row>
    <row r="463" spans="15:18" x14ac:dyDescent="0.25">
      <c r="O463" s="191"/>
      <c r="P463" s="191"/>
      <c r="Q463" s="191"/>
      <c r="R463" s="191"/>
    </row>
    <row r="464" spans="15:18" x14ac:dyDescent="0.25">
      <c r="O464" s="191"/>
      <c r="P464" s="191"/>
      <c r="Q464" s="191"/>
      <c r="R464" s="191"/>
    </row>
    <row r="465" spans="15:18" x14ac:dyDescent="0.25">
      <c r="O465" s="191"/>
      <c r="P465" s="191"/>
      <c r="Q465" s="191"/>
      <c r="R465" s="191"/>
    </row>
    <row r="466" spans="15:18" x14ac:dyDescent="0.25">
      <c r="O466" s="191"/>
      <c r="P466" s="191"/>
      <c r="Q466" s="191"/>
      <c r="R466" s="191"/>
    </row>
    <row r="467" spans="15:18" x14ac:dyDescent="0.25">
      <c r="O467" s="191"/>
      <c r="P467" s="191"/>
      <c r="Q467" s="191"/>
      <c r="R467" s="191"/>
    </row>
    <row r="468" spans="15:18" x14ac:dyDescent="0.25">
      <c r="O468" s="191"/>
      <c r="P468" s="191"/>
      <c r="Q468" s="191"/>
      <c r="R468" s="191"/>
    </row>
    <row r="469" spans="15:18" x14ac:dyDescent="0.25">
      <c r="O469" s="191"/>
      <c r="P469" s="191"/>
      <c r="Q469" s="191"/>
      <c r="R469" s="191"/>
    </row>
    <row r="470" spans="15:18" x14ac:dyDescent="0.25">
      <c r="O470" s="191"/>
      <c r="P470" s="191"/>
      <c r="Q470" s="191"/>
      <c r="R470" s="191"/>
    </row>
    <row r="471" spans="15:18" x14ac:dyDescent="0.25">
      <c r="O471" s="191"/>
      <c r="P471" s="191"/>
      <c r="Q471" s="191"/>
      <c r="R471" s="191"/>
    </row>
    <row r="472" spans="15:18" x14ac:dyDescent="0.25">
      <c r="O472" s="191"/>
      <c r="P472" s="191"/>
      <c r="Q472" s="191"/>
      <c r="R472" s="191"/>
    </row>
    <row r="473" spans="15:18" x14ac:dyDescent="0.25">
      <c r="O473" s="191"/>
      <c r="P473" s="191"/>
      <c r="Q473" s="191"/>
      <c r="R473" s="191"/>
    </row>
    <row r="474" spans="15:18" x14ac:dyDescent="0.25">
      <c r="O474" s="191"/>
      <c r="P474" s="191"/>
      <c r="Q474" s="191"/>
      <c r="R474" s="191"/>
    </row>
    <row r="475" spans="15:18" x14ac:dyDescent="0.25">
      <c r="O475" s="191"/>
      <c r="P475" s="191"/>
      <c r="Q475" s="191"/>
      <c r="R475" s="191"/>
    </row>
    <row r="476" spans="15:18" x14ac:dyDescent="0.25">
      <c r="O476" s="191"/>
      <c r="P476" s="191"/>
      <c r="Q476" s="191"/>
      <c r="R476" s="191"/>
    </row>
    <row r="477" spans="15:18" x14ac:dyDescent="0.25">
      <c r="O477" s="191"/>
      <c r="P477" s="191"/>
      <c r="Q477" s="191"/>
      <c r="R477" s="191"/>
    </row>
    <row r="478" spans="15:18" x14ac:dyDescent="0.25">
      <c r="O478" s="191"/>
      <c r="P478" s="191"/>
      <c r="Q478" s="191"/>
      <c r="R478" s="191"/>
    </row>
    <row r="479" spans="15:18" x14ac:dyDescent="0.25">
      <c r="O479" s="191"/>
      <c r="P479" s="191"/>
      <c r="Q479" s="191"/>
      <c r="R479" s="191"/>
    </row>
    <row r="480" spans="15:18" x14ac:dyDescent="0.25">
      <c r="O480" s="191"/>
      <c r="P480" s="191"/>
      <c r="Q480" s="191"/>
      <c r="R480" s="191"/>
    </row>
    <row r="481" spans="15:18" x14ac:dyDescent="0.25">
      <c r="O481" s="191"/>
      <c r="P481" s="191"/>
      <c r="Q481" s="191"/>
      <c r="R481" s="191"/>
    </row>
    <row r="482" spans="15:18" x14ac:dyDescent="0.25">
      <c r="O482" s="191"/>
      <c r="P482" s="191"/>
      <c r="Q482" s="191"/>
      <c r="R482" s="191"/>
    </row>
    <row r="483" spans="15:18" x14ac:dyDescent="0.25">
      <c r="O483" s="191"/>
      <c r="P483" s="191"/>
      <c r="Q483" s="191"/>
      <c r="R483" s="191"/>
    </row>
    <row r="484" spans="15:18" x14ac:dyDescent="0.25">
      <c r="O484" s="191"/>
      <c r="P484" s="191"/>
      <c r="Q484" s="191"/>
      <c r="R484" s="191"/>
    </row>
    <row r="485" spans="15:18" x14ac:dyDescent="0.25">
      <c r="O485" s="191"/>
      <c r="P485" s="191"/>
      <c r="Q485" s="191"/>
      <c r="R485" s="191"/>
    </row>
    <row r="486" spans="15:18" x14ac:dyDescent="0.25">
      <c r="O486" s="191"/>
      <c r="P486" s="191"/>
      <c r="Q486" s="191"/>
      <c r="R486" s="191"/>
    </row>
    <row r="487" spans="15:18" x14ac:dyDescent="0.25">
      <c r="O487" s="191"/>
      <c r="P487" s="191"/>
      <c r="Q487" s="191"/>
      <c r="R487" s="191"/>
    </row>
    <row r="488" spans="15:18" x14ac:dyDescent="0.25">
      <c r="O488" s="191"/>
      <c r="P488" s="191"/>
      <c r="Q488" s="191"/>
      <c r="R488" s="191"/>
    </row>
    <row r="489" spans="15:18" x14ac:dyDescent="0.25">
      <c r="O489" s="191"/>
      <c r="P489" s="191"/>
      <c r="Q489" s="191"/>
      <c r="R489" s="191"/>
    </row>
    <row r="490" spans="15:18" x14ac:dyDescent="0.25">
      <c r="O490" s="191"/>
      <c r="P490" s="191"/>
      <c r="Q490" s="191"/>
      <c r="R490" s="191"/>
    </row>
    <row r="491" spans="15:18" x14ac:dyDescent="0.25">
      <c r="O491" s="191"/>
      <c r="P491" s="191"/>
      <c r="Q491" s="191"/>
      <c r="R491" s="191"/>
    </row>
    <row r="492" spans="15:18" x14ac:dyDescent="0.25">
      <c r="O492" s="191"/>
      <c r="P492" s="191"/>
      <c r="Q492" s="191"/>
      <c r="R492" s="191"/>
    </row>
    <row r="493" spans="15:18" x14ac:dyDescent="0.25">
      <c r="O493" s="191"/>
      <c r="P493" s="191"/>
      <c r="Q493" s="191"/>
      <c r="R493" s="191"/>
    </row>
    <row r="494" spans="15:18" x14ac:dyDescent="0.25">
      <c r="O494" s="191"/>
      <c r="P494" s="191"/>
      <c r="Q494" s="191"/>
      <c r="R494" s="191"/>
    </row>
    <row r="495" spans="15:18" x14ac:dyDescent="0.25">
      <c r="O495" s="191"/>
      <c r="P495" s="191"/>
      <c r="Q495" s="191"/>
      <c r="R495" s="191"/>
    </row>
    <row r="496" spans="15:18" x14ac:dyDescent="0.25">
      <c r="O496" s="191"/>
      <c r="P496" s="191"/>
      <c r="Q496" s="191"/>
      <c r="R496" s="191"/>
    </row>
    <row r="497" spans="15:18" x14ac:dyDescent="0.25">
      <c r="O497" s="191"/>
      <c r="P497" s="191"/>
      <c r="Q497" s="191"/>
      <c r="R497" s="191"/>
    </row>
    <row r="498" spans="15:18" x14ac:dyDescent="0.25">
      <c r="O498" s="191"/>
      <c r="P498" s="191"/>
      <c r="Q498" s="191"/>
      <c r="R498" s="191"/>
    </row>
    <row r="499" spans="15:18" x14ac:dyDescent="0.25">
      <c r="O499" s="191"/>
      <c r="P499" s="191"/>
      <c r="Q499" s="191"/>
      <c r="R499" s="191"/>
    </row>
    <row r="500" spans="15:18" x14ac:dyDescent="0.25">
      <c r="O500" s="191"/>
      <c r="P500" s="191"/>
      <c r="Q500" s="191"/>
      <c r="R500" s="191"/>
    </row>
    <row r="501" spans="15:18" x14ac:dyDescent="0.25">
      <c r="O501" s="191"/>
      <c r="P501" s="191"/>
      <c r="Q501" s="191"/>
      <c r="R501" s="191"/>
    </row>
    <row r="502" spans="15:18" x14ac:dyDescent="0.25">
      <c r="O502" s="191"/>
      <c r="P502" s="191"/>
      <c r="Q502" s="191"/>
      <c r="R502" s="191"/>
    </row>
    <row r="503" spans="15:18" x14ac:dyDescent="0.25">
      <c r="O503" s="191"/>
      <c r="P503" s="191"/>
      <c r="Q503" s="191"/>
      <c r="R503" s="191"/>
    </row>
    <row r="504" spans="15:18" x14ac:dyDescent="0.25">
      <c r="O504" s="191"/>
      <c r="P504" s="191"/>
      <c r="Q504" s="191"/>
      <c r="R504" s="191"/>
    </row>
    <row r="505" spans="15:18" x14ac:dyDescent="0.25">
      <c r="O505" s="191"/>
      <c r="P505" s="191"/>
      <c r="Q505" s="191"/>
      <c r="R505" s="191"/>
    </row>
    <row r="506" spans="15:18" x14ac:dyDescent="0.25">
      <c r="O506" s="191"/>
      <c r="P506" s="191"/>
      <c r="Q506" s="191"/>
      <c r="R506" s="191"/>
    </row>
    <row r="507" spans="15:18" x14ac:dyDescent="0.25">
      <c r="O507" s="191"/>
      <c r="P507" s="191"/>
      <c r="Q507" s="191"/>
      <c r="R507" s="191"/>
    </row>
    <row r="508" spans="15:18" x14ac:dyDescent="0.25">
      <c r="O508" s="191"/>
      <c r="P508" s="191"/>
      <c r="Q508" s="191"/>
      <c r="R508" s="191"/>
    </row>
    <row r="509" spans="15:18" x14ac:dyDescent="0.25">
      <c r="O509" s="191"/>
      <c r="P509" s="191"/>
      <c r="Q509" s="191"/>
      <c r="R509" s="191"/>
    </row>
    <row r="510" spans="15:18" x14ac:dyDescent="0.25">
      <c r="O510" s="191"/>
      <c r="P510" s="191"/>
      <c r="Q510" s="191"/>
      <c r="R510" s="191"/>
    </row>
    <row r="511" spans="15:18" x14ac:dyDescent="0.25">
      <c r="O511" s="191"/>
      <c r="P511" s="191"/>
      <c r="Q511" s="191"/>
      <c r="R511" s="191"/>
    </row>
    <row r="512" spans="15:18" x14ac:dyDescent="0.25">
      <c r="O512" s="191"/>
      <c r="P512" s="191"/>
      <c r="Q512" s="191"/>
      <c r="R512" s="191"/>
    </row>
    <row r="513" spans="15:18" x14ac:dyDescent="0.25">
      <c r="O513" s="191"/>
      <c r="P513" s="191"/>
      <c r="Q513" s="191"/>
      <c r="R513" s="191"/>
    </row>
    <row r="514" spans="15:18" x14ac:dyDescent="0.25">
      <c r="O514" s="191"/>
      <c r="P514" s="191"/>
      <c r="Q514" s="191"/>
      <c r="R514" s="191"/>
    </row>
    <row r="515" spans="15:18" x14ac:dyDescent="0.25">
      <c r="O515" s="191"/>
      <c r="P515" s="191"/>
      <c r="Q515" s="191"/>
      <c r="R515" s="191"/>
    </row>
    <row r="516" spans="15:18" x14ac:dyDescent="0.25">
      <c r="O516" s="191"/>
      <c r="P516" s="191"/>
      <c r="Q516" s="191"/>
      <c r="R516" s="191"/>
    </row>
    <row r="517" spans="15:18" x14ac:dyDescent="0.25">
      <c r="O517" s="191"/>
      <c r="P517" s="191"/>
      <c r="Q517" s="191"/>
      <c r="R517" s="191"/>
    </row>
    <row r="518" spans="15:18" x14ac:dyDescent="0.25">
      <c r="O518" s="191"/>
      <c r="P518" s="191"/>
      <c r="Q518" s="191"/>
      <c r="R518" s="191"/>
    </row>
    <row r="519" spans="15:18" x14ac:dyDescent="0.25">
      <c r="O519" s="191"/>
      <c r="P519" s="191"/>
      <c r="Q519" s="191"/>
      <c r="R519" s="191"/>
    </row>
    <row r="520" spans="15:18" x14ac:dyDescent="0.25">
      <c r="O520" s="191"/>
      <c r="P520" s="191"/>
      <c r="Q520" s="191"/>
      <c r="R520" s="191"/>
    </row>
    <row r="521" spans="15:18" x14ac:dyDescent="0.25">
      <c r="O521" s="191"/>
      <c r="P521" s="191"/>
      <c r="Q521" s="191"/>
      <c r="R521" s="191"/>
    </row>
    <row r="522" spans="15:18" x14ac:dyDescent="0.25">
      <c r="O522" s="191"/>
      <c r="P522" s="191"/>
      <c r="Q522" s="191"/>
      <c r="R522" s="191"/>
    </row>
    <row r="523" spans="15:18" x14ac:dyDescent="0.25">
      <c r="O523" s="191"/>
      <c r="P523" s="191"/>
      <c r="Q523" s="191"/>
      <c r="R523" s="191"/>
    </row>
    <row r="524" spans="15:18" x14ac:dyDescent="0.25">
      <c r="O524" s="191"/>
      <c r="P524" s="191"/>
      <c r="Q524" s="191"/>
      <c r="R524" s="191"/>
    </row>
    <row r="525" spans="15:18" x14ac:dyDescent="0.25">
      <c r="O525" s="191"/>
      <c r="P525" s="191"/>
      <c r="Q525" s="191"/>
      <c r="R525" s="191"/>
    </row>
    <row r="526" spans="15:18" x14ac:dyDescent="0.25">
      <c r="O526" s="191"/>
      <c r="P526" s="191"/>
      <c r="Q526" s="191"/>
      <c r="R526" s="191"/>
    </row>
    <row r="527" spans="15:18" x14ac:dyDescent="0.25">
      <c r="O527" s="191"/>
      <c r="P527" s="191"/>
      <c r="Q527" s="191"/>
      <c r="R527" s="191"/>
    </row>
    <row r="528" spans="15:18" x14ac:dyDescent="0.25">
      <c r="O528" s="191"/>
      <c r="P528" s="191"/>
      <c r="Q528" s="191"/>
      <c r="R528" s="191"/>
    </row>
    <row r="529" spans="15:18" x14ac:dyDescent="0.25">
      <c r="O529" s="191"/>
      <c r="P529" s="191"/>
      <c r="Q529" s="191"/>
      <c r="R529" s="191"/>
    </row>
    <row r="530" spans="15:18" x14ac:dyDescent="0.25">
      <c r="O530" s="191"/>
      <c r="P530" s="191"/>
      <c r="Q530" s="191"/>
      <c r="R530" s="191"/>
    </row>
    <row r="531" spans="15:18" x14ac:dyDescent="0.25">
      <c r="O531" s="191"/>
      <c r="P531" s="191"/>
      <c r="Q531" s="191"/>
      <c r="R531" s="191"/>
    </row>
    <row r="532" spans="15:18" x14ac:dyDescent="0.25">
      <c r="O532" s="191"/>
      <c r="P532" s="191"/>
      <c r="Q532" s="191"/>
      <c r="R532" s="191"/>
    </row>
    <row r="533" spans="15:18" x14ac:dyDescent="0.25">
      <c r="O533" s="191"/>
      <c r="P533" s="191"/>
      <c r="Q533" s="191"/>
      <c r="R533" s="191"/>
    </row>
    <row r="534" spans="15:18" x14ac:dyDescent="0.25">
      <c r="O534" s="191"/>
      <c r="P534" s="191"/>
      <c r="Q534" s="191"/>
      <c r="R534" s="191"/>
    </row>
    <row r="535" spans="15:18" x14ac:dyDescent="0.25">
      <c r="O535" s="191"/>
      <c r="P535" s="191"/>
      <c r="Q535" s="191"/>
      <c r="R535" s="191"/>
    </row>
    <row r="536" spans="15:18" x14ac:dyDescent="0.25">
      <c r="O536" s="191"/>
      <c r="P536" s="191"/>
      <c r="Q536" s="191"/>
      <c r="R536" s="191"/>
    </row>
    <row r="537" spans="15:18" x14ac:dyDescent="0.25">
      <c r="O537" s="191"/>
      <c r="P537" s="191"/>
      <c r="Q537" s="191"/>
      <c r="R537" s="191"/>
    </row>
    <row r="538" spans="15:18" x14ac:dyDescent="0.25">
      <c r="O538" s="191"/>
      <c r="P538" s="191"/>
      <c r="Q538" s="191"/>
      <c r="R538" s="191"/>
    </row>
    <row r="539" spans="15:18" x14ac:dyDescent="0.25">
      <c r="O539" s="191"/>
      <c r="P539" s="191"/>
      <c r="Q539" s="191"/>
      <c r="R539" s="191"/>
    </row>
    <row r="540" spans="15:18" x14ac:dyDescent="0.25">
      <c r="O540" s="191"/>
      <c r="P540" s="191"/>
      <c r="Q540" s="191"/>
      <c r="R540" s="191"/>
    </row>
    <row r="541" spans="15:18" x14ac:dyDescent="0.25">
      <c r="O541" s="191"/>
      <c r="P541" s="191"/>
      <c r="Q541" s="191"/>
      <c r="R541" s="191"/>
    </row>
    <row r="542" spans="15:18" x14ac:dyDescent="0.25">
      <c r="O542" s="191"/>
      <c r="P542" s="191"/>
      <c r="Q542" s="191"/>
      <c r="R542" s="191"/>
    </row>
    <row r="543" spans="15:18" x14ac:dyDescent="0.25">
      <c r="O543" s="191"/>
      <c r="P543" s="191"/>
      <c r="Q543" s="191"/>
      <c r="R543" s="191"/>
    </row>
    <row r="544" spans="15:18" x14ac:dyDescent="0.25">
      <c r="O544" s="191"/>
      <c r="P544" s="191"/>
      <c r="Q544" s="191"/>
      <c r="R544" s="191"/>
    </row>
    <row r="545" spans="15:18" x14ac:dyDescent="0.25">
      <c r="O545" s="191"/>
      <c r="P545" s="191"/>
      <c r="Q545" s="191"/>
      <c r="R545" s="191"/>
    </row>
    <row r="546" spans="15:18" x14ac:dyDescent="0.25">
      <c r="O546" s="191"/>
      <c r="P546" s="191"/>
      <c r="Q546" s="191"/>
      <c r="R546" s="191"/>
    </row>
    <row r="547" spans="15:18" x14ac:dyDescent="0.25">
      <c r="O547" s="191"/>
      <c r="P547" s="191"/>
      <c r="Q547" s="191"/>
      <c r="R547" s="191"/>
    </row>
    <row r="548" spans="15:18" x14ac:dyDescent="0.25">
      <c r="O548" s="191"/>
      <c r="P548" s="191"/>
      <c r="Q548" s="191"/>
      <c r="R548" s="191"/>
    </row>
    <row r="549" spans="15:18" x14ac:dyDescent="0.25">
      <c r="O549" s="191"/>
      <c r="P549" s="191"/>
      <c r="Q549" s="191"/>
      <c r="R549" s="191"/>
    </row>
    <row r="550" spans="15:18" x14ac:dyDescent="0.25">
      <c r="O550" s="191"/>
      <c r="P550" s="191"/>
      <c r="Q550" s="191"/>
      <c r="R550" s="191"/>
    </row>
    <row r="551" spans="15:18" x14ac:dyDescent="0.25">
      <c r="O551" s="191"/>
      <c r="P551" s="191"/>
      <c r="Q551" s="191"/>
      <c r="R551" s="191"/>
    </row>
    <row r="552" spans="15:18" x14ac:dyDescent="0.25">
      <c r="O552" s="191"/>
      <c r="P552" s="191"/>
      <c r="Q552" s="191"/>
      <c r="R552" s="191"/>
    </row>
    <row r="553" spans="15:18" x14ac:dyDescent="0.25">
      <c r="O553" s="191"/>
      <c r="P553" s="191"/>
      <c r="Q553" s="191"/>
      <c r="R553" s="191"/>
    </row>
    <row r="554" spans="15:18" x14ac:dyDescent="0.25">
      <c r="O554" s="191"/>
      <c r="P554" s="191"/>
      <c r="Q554" s="191"/>
      <c r="R554" s="191"/>
    </row>
    <row r="555" spans="15:18" x14ac:dyDescent="0.25">
      <c r="O555" s="191"/>
      <c r="P555" s="191"/>
      <c r="Q555" s="191"/>
      <c r="R555" s="191"/>
    </row>
    <row r="556" spans="15:18" x14ac:dyDescent="0.25">
      <c r="O556" s="191"/>
      <c r="P556" s="191"/>
      <c r="Q556" s="191"/>
      <c r="R556" s="191"/>
    </row>
    <row r="557" spans="15:18" x14ac:dyDescent="0.25">
      <c r="O557" s="191"/>
      <c r="P557" s="191"/>
      <c r="Q557" s="191"/>
      <c r="R557" s="191"/>
    </row>
    <row r="558" spans="15:18" x14ac:dyDescent="0.25">
      <c r="O558" s="191"/>
      <c r="P558" s="191"/>
      <c r="Q558" s="191"/>
      <c r="R558" s="191"/>
    </row>
    <row r="559" spans="15:18" x14ac:dyDescent="0.25">
      <c r="O559" s="191"/>
      <c r="P559" s="191"/>
      <c r="Q559" s="191"/>
      <c r="R559" s="191"/>
    </row>
    <row r="560" spans="15:18" x14ac:dyDescent="0.25">
      <c r="O560" s="191"/>
      <c r="P560" s="191"/>
      <c r="Q560" s="191"/>
      <c r="R560" s="191"/>
    </row>
    <row r="561" spans="15:18" x14ac:dyDescent="0.25">
      <c r="O561" s="191"/>
      <c r="P561" s="191"/>
      <c r="Q561" s="191"/>
      <c r="R561" s="191"/>
    </row>
    <row r="562" spans="15:18" x14ac:dyDescent="0.25">
      <c r="O562" s="191"/>
      <c r="P562" s="191"/>
      <c r="Q562" s="191"/>
      <c r="R562" s="191"/>
    </row>
    <row r="563" spans="15:18" x14ac:dyDescent="0.25">
      <c r="O563" s="191"/>
      <c r="P563" s="191"/>
      <c r="Q563" s="191"/>
      <c r="R563" s="191"/>
    </row>
    <row r="564" spans="15:18" x14ac:dyDescent="0.25">
      <c r="O564" s="191"/>
      <c r="P564" s="191"/>
      <c r="Q564" s="191"/>
      <c r="R564" s="191"/>
    </row>
    <row r="565" spans="15:18" x14ac:dyDescent="0.25">
      <c r="O565" s="191"/>
      <c r="P565" s="191"/>
      <c r="Q565" s="191"/>
      <c r="R565" s="191"/>
    </row>
    <row r="566" spans="15:18" x14ac:dyDescent="0.25">
      <c r="O566" s="191"/>
      <c r="P566" s="191"/>
      <c r="Q566" s="191"/>
      <c r="R566" s="191"/>
    </row>
    <row r="567" spans="15:18" x14ac:dyDescent="0.25">
      <c r="O567" s="191"/>
      <c r="P567" s="191"/>
      <c r="Q567" s="191"/>
      <c r="R567" s="191"/>
    </row>
    <row r="568" spans="15:18" x14ac:dyDescent="0.25">
      <c r="O568" s="191"/>
      <c r="P568" s="191"/>
      <c r="Q568" s="191"/>
      <c r="R568" s="191"/>
    </row>
    <row r="569" spans="15:18" x14ac:dyDescent="0.25">
      <c r="O569" s="191"/>
      <c r="P569" s="191"/>
      <c r="Q569" s="191"/>
      <c r="R569" s="191"/>
    </row>
    <row r="570" spans="15:18" x14ac:dyDescent="0.25">
      <c r="O570" s="191"/>
      <c r="P570" s="191"/>
      <c r="Q570" s="191"/>
      <c r="R570" s="191"/>
    </row>
    <row r="571" spans="15:18" x14ac:dyDescent="0.25">
      <c r="O571" s="191"/>
      <c r="P571" s="191"/>
      <c r="Q571" s="191"/>
      <c r="R571" s="191"/>
    </row>
    <row r="572" spans="15:18" x14ac:dyDescent="0.25">
      <c r="O572" s="191"/>
      <c r="P572" s="191"/>
      <c r="Q572" s="191"/>
      <c r="R572" s="191"/>
    </row>
    <row r="573" spans="15:18" x14ac:dyDescent="0.25">
      <c r="O573" s="191"/>
      <c r="P573" s="191"/>
      <c r="Q573" s="191"/>
      <c r="R573" s="191"/>
    </row>
    <row r="574" spans="15:18" x14ac:dyDescent="0.25">
      <c r="O574" s="191"/>
      <c r="P574" s="191"/>
      <c r="Q574" s="191"/>
      <c r="R574" s="191"/>
    </row>
    <row r="575" spans="15:18" x14ac:dyDescent="0.25">
      <c r="O575" s="191"/>
      <c r="P575" s="191"/>
      <c r="Q575" s="191"/>
      <c r="R575" s="191"/>
    </row>
    <row r="576" spans="15:18" x14ac:dyDescent="0.25">
      <c r="O576" s="191"/>
      <c r="P576" s="191"/>
      <c r="Q576" s="191"/>
      <c r="R576" s="191"/>
    </row>
    <row r="577" spans="15:18" x14ac:dyDescent="0.25">
      <c r="O577" s="191"/>
      <c r="P577" s="191"/>
      <c r="Q577" s="191"/>
      <c r="R577" s="191"/>
    </row>
    <row r="578" spans="15:18" x14ac:dyDescent="0.25">
      <c r="O578" s="191"/>
      <c r="P578" s="191"/>
      <c r="Q578" s="191"/>
      <c r="R578" s="191"/>
    </row>
    <row r="579" spans="15:18" x14ac:dyDescent="0.25">
      <c r="O579" s="191"/>
      <c r="P579" s="191"/>
      <c r="Q579" s="191"/>
      <c r="R579" s="191"/>
    </row>
    <row r="580" spans="15:18" x14ac:dyDescent="0.25">
      <c r="O580" s="191"/>
      <c r="P580" s="191"/>
      <c r="Q580" s="191"/>
      <c r="R580" s="191"/>
    </row>
    <row r="581" spans="15:18" x14ac:dyDescent="0.25">
      <c r="O581" s="191"/>
      <c r="P581" s="191"/>
      <c r="Q581" s="191"/>
      <c r="R581" s="191"/>
    </row>
    <row r="582" spans="15:18" x14ac:dyDescent="0.25">
      <c r="O582" s="191"/>
      <c r="P582" s="191"/>
      <c r="Q582" s="191"/>
      <c r="R582" s="191"/>
    </row>
    <row r="583" spans="15:18" x14ac:dyDescent="0.25">
      <c r="O583" s="191"/>
      <c r="P583" s="191"/>
      <c r="Q583" s="191"/>
      <c r="R583" s="191"/>
    </row>
    <row r="584" spans="15:18" x14ac:dyDescent="0.25">
      <c r="O584" s="191"/>
      <c r="P584" s="191"/>
      <c r="Q584" s="191"/>
      <c r="R584" s="191"/>
    </row>
    <row r="585" spans="15:18" x14ac:dyDescent="0.25">
      <c r="O585" s="191"/>
      <c r="P585" s="191"/>
      <c r="Q585" s="191"/>
      <c r="R585" s="191"/>
    </row>
    <row r="586" spans="15:18" x14ac:dyDescent="0.25">
      <c r="O586" s="191"/>
      <c r="P586" s="191"/>
      <c r="Q586" s="191"/>
      <c r="R586" s="191"/>
    </row>
    <row r="587" spans="15:18" x14ac:dyDescent="0.25">
      <c r="O587" s="191"/>
      <c r="P587" s="191"/>
      <c r="Q587" s="191"/>
      <c r="R587" s="191"/>
    </row>
    <row r="588" spans="15:18" x14ac:dyDescent="0.25">
      <c r="O588" s="191"/>
      <c r="P588" s="191"/>
      <c r="Q588" s="191"/>
      <c r="R588" s="191"/>
    </row>
    <row r="589" spans="15:18" x14ac:dyDescent="0.25">
      <c r="O589" s="191"/>
      <c r="P589" s="191"/>
      <c r="Q589" s="191"/>
      <c r="R589" s="191"/>
    </row>
    <row r="590" spans="15:18" x14ac:dyDescent="0.25">
      <c r="O590" s="191"/>
      <c r="P590" s="191"/>
      <c r="Q590" s="191"/>
      <c r="R590" s="191"/>
    </row>
    <row r="591" spans="15:18" x14ac:dyDescent="0.25">
      <c r="O591" s="191"/>
      <c r="P591" s="191"/>
      <c r="Q591" s="191"/>
      <c r="R591" s="191"/>
    </row>
    <row r="592" spans="15:18" x14ac:dyDescent="0.25">
      <c r="O592" s="191"/>
      <c r="P592" s="191"/>
      <c r="Q592" s="191"/>
      <c r="R592" s="191"/>
    </row>
    <row r="593" spans="15:18" x14ac:dyDescent="0.25">
      <c r="O593" s="191"/>
      <c r="P593" s="191"/>
      <c r="Q593" s="191"/>
      <c r="R593" s="191"/>
    </row>
    <row r="594" spans="15:18" x14ac:dyDescent="0.25">
      <c r="O594" s="191"/>
      <c r="P594" s="191"/>
      <c r="Q594" s="191"/>
      <c r="R594" s="191"/>
    </row>
    <row r="595" spans="15:18" x14ac:dyDescent="0.25">
      <c r="O595" s="191"/>
      <c r="P595" s="191"/>
      <c r="Q595" s="191"/>
      <c r="R595" s="191"/>
    </row>
    <row r="596" spans="15:18" x14ac:dyDescent="0.25">
      <c r="O596" s="191"/>
      <c r="P596" s="191"/>
      <c r="Q596" s="191"/>
      <c r="R596" s="191"/>
    </row>
    <row r="597" spans="15:18" x14ac:dyDescent="0.25">
      <c r="O597" s="191"/>
      <c r="P597" s="191"/>
      <c r="Q597" s="191"/>
      <c r="R597" s="191"/>
    </row>
    <row r="598" spans="15:18" x14ac:dyDescent="0.25">
      <c r="O598" s="191"/>
      <c r="P598" s="191"/>
      <c r="Q598" s="191"/>
      <c r="R598" s="191"/>
    </row>
    <row r="599" spans="15:18" x14ac:dyDescent="0.25">
      <c r="O599" s="191"/>
      <c r="P599" s="191"/>
      <c r="Q599" s="191"/>
      <c r="R599" s="191"/>
    </row>
    <row r="600" spans="15:18" x14ac:dyDescent="0.25">
      <c r="O600" s="191"/>
      <c r="P600" s="191"/>
      <c r="Q600" s="191"/>
      <c r="R600" s="191"/>
    </row>
    <row r="601" spans="15:18" x14ac:dyDescent="0.25">
      <c r="O601" s="191"/>
      <c r="P601" s="191"/>
      <c r="Q601" s="191"/>
      <c r="R601" s="191"/>
    </row>
    <row r="602" spans="15:18" x14ac:dyDescent="0.25">
      <c r="O602" s="191"/>
      <c r="P602" s="191"/>
      <c r="Q602" s="191"/>
      <c r="R602" s="191"/>
    </row>
    <row r="603" spans="15:18" x14ac:dyDescent="0.25">
      <c r="O603" s="191"/>
      <c r="P603" s="191"/>
      <c r="Q603" s="191"/>
      <c r="R603" s="191"/>
    </row>
    <row r="604" spans="15:18" x14ac:dyDescent="0.25">
      <c r="O604" s="191"/>
      <c r="P604" s="191"/>
      <c r="Q604" s="191"/>
      <c r="R604" s="191"/>
    </row>
    <row r="605" spans="15:18" x14ac:dyDescent="0.25">
      <c r="O605" s="191"/>
      <c r="P605" s="191"/>
      <c r="Q605" s="191"/>
      <c r="R605" s="191"/>
    </row>
    <row r="606" spans="15:18" x14ac:dyDescent="0.25">
      <c r="O606" s="191"/>
      <c r="P606" s="191"/>
      <c r="Q606" s="191"/>
      <c r="R606" s="191"/>
    </row>
    <row r="607" spans="15:18" x14ac:dyDescent="0.25">
      <c r="O607" s="191"/>
      <c r="P607" s="191"/>
      <c r="Q607" s="191"/>
      <c r="R607" s="191"/>
    </row>
    <row r="608" spans="15:18" x14ac:dyDescent="0.25">
      <c r="O608" s="191"/>
      <c r="P608" s="191"/>
      <c r="Q608" s="191"/>
      <c r="R608" s="191"/>
    </row>
    <row r="609" spans="15:18" x14ac:dyDescent="0.25">
      <c r="O609" s="191"/>
      <c r="P609" s="191"/>
      <c r="Q609" s="191"/>
      <c r="R609" s="191"/>
    </row>
    <row r="610" spans="15:18" x14ac:dyDescent="0.25">
      <c r="O610" s="191"/>
      <c r="P610" s="191"/>
      <c r="Q610" s="191"/>
      <c r="R610" s="191"/>
    </row>
    <row r="611" spans="15:18" x14ac:dyDescent="0.25">
      <c r="O611" s="191"/>
      <c r="P611" s="191"/>
      <c r="Q611" s="191"/>
      <c r="R611" s="191"/>
    </row>
    <row r="612" spans="15:18" x14ac:dyDescent="0.25">
      <c r="O612" s="191"/>
      <c r="P612" s="191"/>
      <c r="Q612" s="191"/>
      <c r="R612" s="191"/>
    </row>
    <row r="613" spans="15:18" x14ac:dyDescent="0.25">
      <c r="O613" s="191"/>
      <c r="P613" s="191"/>
      <c r="Q613" s="191"/>
      <c r="R613" s="191"/>
    </row>
    <row r="614" spans="15:18" x14ac:dyDescent="0.25">
      <c r="O614" s="191"/>
      <c r="P614" s="191"/>
      <c r="Q614" s="191"/>
      <c r="R614" s="191"/>
    </row>
    <row r="615" spans="15:18" x14ac:dyDescent="0.25">
      <c r="O615" s="191"/>
      <c r="P615" s="191"/>
      <c r="Q615" s="191"/>
      <c r="R615" s="191"/>
    </row>
    <row r="616" spans="15:18" x14ac:dyDescent="0.25">
      <c r="O616" s="191"/>
      <c r="P616" s="191"/>
      <c r="Q616" s="191"/>
      <c r="R616" s="191"/>
    </row>
    <row r="617" spans="15:18" x14ac:dyDescent="0.25">
      <c r="O617" s="191"/>
      <c r="P617" s="191"/>
      <c r="Q617" s="191"/>
      <c r="R617" s="191"/>
    </row>
    <row r="618" spans="15:18" x14ac:dyDescent="0.25">
      <c r="O618" s="191"/>
      <c r="P618" s="191"/>
      <c r="Q618" s="191"/>
      <c r="R618" s="191"/>
    </row>
    <row r="619" spans="15:18" x14ac:dyDescent="0.25">
      <c r="O619" s="191"/>
      <c r="P619" s="191"/>
      <c r="Q619" s="191"/>
      <c r="R619" s="191"/>
    </row>
    <row r="620" spans="15:18" x14ac:dyDescent="0.25">
      <c r="O620" s="191"/>
      <c r="P620" s="191"/>
      <c r="Q620" s="191"/>
      <c r="R620" s="191"/>
    </row>
    <row r="621" spans="15:18" x14ac:dyDescent="0.25">
      <c r="O621" s="191"/>
      <c r="P621" s="191"/>
      <c r="Q621" s="191"/>
      <c r="R621" s="191"/>
    </row>
    <row r="622" spans="15:18" x14ac:dyDescent="0.25">
      <c r="O622" s="191"/>
      <c r="P622" s="191"/>
      <c r="Q622" s="191"/>
      <c r="R622" s="191"/>
    </row>
    <row r="623" spans="15:18" x14ac:dyDescent="0.25">
      <c r="O623" s="191"/>
      <c r="P623" s="191"/>
      <c r="Q623" s="191"/>
      <c r="R623" s="191"/>
    </row>
    <row r="624" spans="15:18" x14ac:dyDescent="0.25">
      <c r="O624" s="191"/>
      <c r="P624" s="191"/>
      <c r="Q624" s="191"/>
      <c r="R624" s="191"/>
    </row>
    <row r="625" spans="15:18" x14ac:dyDescent="0.25">
      <c r="O625" s="191"/>
      <c r="P625" s="191"/>
      <c r="Q625" s="191"/>
      <c r="R625" s="191"/>
    </row>
    <row r="626" spans="15:18" x14ac:dyDescent="0.25">
      <c r="O626" s="191"/>
      <c r="P626" s="191"/>
      <c r="Q626" s="191"/>
      <c r="R626" s="191"/>
    </row>
    <row r="627" spans="15:18" x14ac:dyDescent="0.25">
      <c r="O627" s="191"/>
      <c r="P627" s="191"/>
      <c r="Q627" s="191"/>
      <c r="R627" s="191"/>
    </row>
    <row r="628" spans="15:18" x14ac:dyDescent="0.25">
      <c r="O628" s="191"/>
      <c r="P628" s="191"/>
      <c r="Q628" s="191"/>
      <c r="R628" s="191"/>
    </row>
    <row r="629" spans="15:18" x14ac:dyDescent="0.25">
      <c r="O629" s="191"/>
      <c r="P629" s="191"/>
      <c r="Q629" s="191"/>
      <c r="R629" s="191"/>
    </row>
    <row r="630" spans="15:18" x14ac:dyDescent="0.25">
      <c r="O630" s="191"/>
      <c r="P630" s="191"/>
      <c r="Q630" s="191"/>
      <c r="R630" s="191"/>
    </row>
    <row r="631" spans="15:18" x14ac:dyDescent="0.25">
      <c r="O631" s="191"/>
      <c r="P631" s="191"/>
      <c r="Q631" s="191"/>
      <c r="R631" s="191"/>
    </row>
    <row r="632" spans="15:18" x14ac:dyDescent="0.25">
      <c r="O632" s="191"/>
      <c r="P632" s="191"/>
      <c r="Q632" s="191"/>
      <c r="R632" s="191"/>
    </row>
    <row r="633" spans="15:18" x14ac:dyDescent="0.25">
      <c r="O633" s="191"/>
      <c r="P633" s="191"/>
      <c r="Q633" s="191"/>
      <c r="R633" s="191"/>
    </row>
    <row r="634" spans="15:18" x14ac:dyDescent="0.25">
      <c r="O634" s="191"/>
      <c r="P634" s="191"/>
      <c r="Q634" s="191"/>
      <c r="R634" s="191"/>
    </row>
    <row r="635" spans="15:18" x14ac:dyDescent="0.25">
      <c r="O635" s="191"/>
      <c r="P635" s="191"/>
      <c r="Q635" s="191"/>
      <c r="R635" s="191"/>
    </row>
    <row r="636" spans="15:18" x14ac:dyDescent="0.25">
      <c r="O636" s="191"/>
      <c r="P636" s="191"/>
      <c r="Q636" s="191"/>
      <c r="R636" s="191"/>
    </row>
    <row r="637" spans="15:18" x14ac:dyDescent="0.25">
      <c r="O637" s="191"/>
      <c r="P637" s="191"/>
      <c r="Q637" s="191"/>
      <c r="R637" s="191"/>
    </row>
    <row r="638" spans="15:18" x14ac:dyDescent="0.25">
      <c r="O638" s="191"/>
      <c r="P638" s="191"/>
      <c r="Q638" s="191"/>
      <c r="R638" s="191"/>
    </row>
    <row r="639" spans="15:18" x14ac:dyDescent="0.25">
      <c r="O639" s="191"/>
      <c r="P639" s="191"/>
      <c r="Q639" s="191"/>
      <c r="R639" s="191"/>
    </row>
    <row r="640" spans="15:18" x14ac:dyDescent="0.25">
      <c r="O640" s="191"/>
      <c r="P640" s="191"/>
      <c r="Q640" s="191"/>
      <c r="R640" s="191"/>
    </row>
    <row r="641" spans="15:18" x14ac:dyDescent="0.25">
      <c r="O641" s="191"/>
      <c r="P641" s="191"/>
      <c r="Q641" s="191"/>
      <c r="R641" s="191"/>
    </row>
    <row r="642" spans="15:18" x14ac:dyDescent="0.25">
      <c r="O642" s="191"/>
      <c r="P642" s="191"/>
      <c r="Q642" s="191"/>
      <c r="R642" s="191"/>
    </row>
    <row r="643" spans="15:18" x14ac:dyDescent="0.25">
      <c r="O643" s="191"/>
      <c r="P643" s="191"/>
      <c r="Q643" s="191"/>
      <c r="R643" s="191"/>
    </row>
    <row r="644" spans="15:18" x14ac:dyDescent="0.25">
      <c r="O644" s="191"/>
      <c r="P644" s="191"/>
      <c r="Q644" s="191"/>
      <c r="R644" s="191"/>
    </row>
    <row r="645" spans="15:18" x14ac:dyDescent="0.25">
      <c r="O645" s="191"/>
      <c r="P645" s="191"/>
      <c r="Q645" s="191"/>
      <c r="R645" s="191"/>
    </row>
    <row r="646" spans="15:18" x14ac:dyDescent="0.25">
      <c r="O646" s="191"/>
      <c r="P646" s="191"/>
      <c r="Q646" s="191"/>
      <c r="R646" s="191"/>
    </row>
    <row r="647" spans="15:18" x14ac:dyDescent="0.25">
      <c r="O647" s="191"/>
      <c r="P647" s="191"/>
      <c r="Q647" s="191"/>
      <c r="R647" s="191"/>
    </row>
    <row r="648" spans="15:18" x14ac:dyDescent="0.25">
      <c r="O648" s="191"/>
      <c r="P648" s="191"/>
      <c r="Q648" s="191"/>
      <c r="R648" s="191"/>
    </row>
    <row r="649" spans="15:18" x14ac:dyDescent="0.25">
      <c r="O649" s="191"/>
      <c r="P649" s="191"/>
      <c r="Q649" s="191"/>
      <c r="R649" s="191"/>
    </row>
    <row r="650" spans="15:18" x14ac:dyDescent="0.25">
      <c r="O650" s="191"/>
      <c r="P650" s="191"/>
      <c r="Q650" s="191"/>
      <c r="R650" s="191"/>
    </row>
    <row r="651" spans="15:18" x14ac:dyDescent="0.25">
      <c r="O651" s="191"/>
      <c r="P651" s="191"/>
      <c r="Q651" s="191"/>
      <c r="R651" s="191"/>
    </row>
    <row r="652" spans="15:18" x14ac:dyDescent="0.25">
      <c r="O652" s="191"/>
      <c r="P652" s="191"/>
      <c r="Q652" s="191"/>
      <c r="R652" s="191"/>
    </row>
    <row r="653" spans="15:18" x14ac:dyDescent="0.25">
      <c r="O653" s="191"/>
      <c r="P653" s="191"/>
      <c r="Q653" s="191"/>
      <c r="R653" s="191"/>
    </row>
    <row r="654" spans="15:18" x14ac:dyDescent="0.25">
      <c r="O654" s="191"/>
      <c r="P654" s="191"/>
      <c r="Q654" s="191"/>
      <c r="R654" s="191"/>
    </row>
    <row r="655" spans="15:18" x14ac:dyDescent="0.25">
      <c r="O655" s="191"/>
      <c r="P655" s="191"/>
      <c r="Q655" s="191"/>
      <c r="R655" s="191"/>
    </row>
    <row r="656" spans="15:18" x14ac:dyDescent="0.25">
      <c r="O656" s="191"/>
      <c r="P656" s="191"/>
      <c r="Q656" s="191"/>
      <c r="R656" s="191"/>
    </row>
    <row r="657" spans="15:18" x14ac:dyDescent="0.25">
      <c r="O657" s="191"/>
      <c r="P657" s="191"/>
      <c r="Q657" s="191"/>
      <c r="R657" s="191"/>
    </row>
    <row r="658" spans="15:18" x14ac:dyDescent="0.25">
      <c r="O658" s="191"/>
      <c r="P658" s="191"/>
      <c r="Q658" s="191"/>
      <c r="R658" s="191"/>
    </row>
    <row r="659" spans="15:18" x14ac:dyDescent="0.25">
      <c r="O659" s="191"/>
      <c r="P659" s="191"/>
      <c r="Q659" s="191"/>
      <c r="R659" s="191"/>
    </row>
    <row r="660" spans="15:18" x14ac:dyDescent="0.25">
      <c r="O660" s="191"/>
      <c r="P660" s="191"/>
      <c r="Q660" s="191"/>
      <c r="R660" s="191"/>
    </row>
    <row r="661" spans="15:18" x14ac:dyDescent="0.25">
      <c r="O661" s="191"/>
      <c r="P661" s="191"/>
      <c r="Q661" s="191"/>
      <c r="R661" s="191"/>
    </row>
    <row r="662" spans="15:18" x14ac:dyDescent="0.25">
      <c r="O662" s="191"/>
      <c r="P662" s="191"/>
      <c r="Q662" s="191"/>
      <c r="R662" s="191"/>
    </row>
    <row r="663" spans="15:18" x14ac:dyDescent="0.25">
      <c r="O663" s="191"/>
      <c r="P663" s="191"/>
      <c r="Q663" s="191"/>
      <c r="R663" s="191"/>
    </row>
    <row r="664" spans="15:18" x14ac:dyDescent="0.25">
      <c r="O664" s="191"/>
      <c r="P664" s="191"/>
      <c r="Q664" s="191"/>
      <c r="R664" s="191"/>
    </row>
    <row r="665" spans="15:18" x14ac:dyDescent="0.25">
      <c r="O665" s="191"/>
      <c r="P665" s="191"/>
      <c r="Q665" s="191"/>
      <c r="R665" s="191"/>
    </row>
    <row r="666" spans="15:18" x14ac:dyDescent="0.25">
      <c r="O666" s="191"/>
      <c r="P666" s="191"/>
      <c r="Q666" s="191"/>
      <c r="R666" s="191"/>
    </row>
    <row r="667" spans="15:18" x14ac:dyDescent="0.25">
      <c r="O667" s="191"/>
      <c r="P667" s="191"/>
      <c r="Q667" s="191"/>
      <c r="R667" s="191"/>
    </row>
    <row r="668" spans="15:18" x14ac:dyDescent="0.25">
      <c r="O668" s="191"/>
      <c r="P668" s="191"/>
      <c r="Q668" s="191"/>
      <c r="R668" s="191"/>
    </row>
    <row r="669" spans="15:18" x14ac:dyDescent="0.25">
      <c r="O669" s="191"/>
      <c r="P669" s="191"/>
      <c r="Q669" s="191"/>
      <c r="R669" s="191"/>
    </row>
    <row r="670" spans="15:18" x14ac:dyDescent="0.25">
      <c r="O670" s="191"/>
      <c r="P670" s="191"/>
      <c r="Q670" s="191"/>
      <c r="R670" s="191"/>
    </row>
    <row r="671" spans="15:18" x14ac:dyDescent="0.25">
      <c r="O671" s="191"/>
      <c r="P671" s="191"/>
      <c r="Q671" s="191"/>
      <c r="R671" s="191"/>
    </row>
    <row r="672" spans="15:18" x14ac:dyDescent="0.25">
      <c r="O672" s="191"/>
      <c r="P672" s="191"/>
      <c r="Q672" s="191"/>
      <c r="R672" s="191"/>
    </row>
    <row r="673" spans="15:18" x14ac:dyDescent="0.25">
      <c r="O673" s="191"/>
      <c r="P673" s="191"/>
      <c r="Q673" s="191"/>
      <c r="R673" s="191"/>
    </row>
    <row r="674" spans="15:18" x14ac:dyDescent="0.25">
      <c r="O674" s="191"/>
      <c r="P674" s="191"/>
      <c r="Q674" s="191"/>
      <c r="R674" s="191"/>
    </row>
    <row r="675" spans="15:18" x14ac:dyDescent="0.25">
      <c r="O675" s="191"/>
      <c r="P675" s="191"/>
      <c r="Q675" s="191"/>
      <c r="R675" s="191"/>
    </row>
    <row r="676" spans="15:18" x14ac:dyDescent="0.25">
      <c r="O676" s="191"/>
      <c r="P676" s="191"/>
      <c r="Q676" s="191"/>
      <c r="R676" s="191"/>
    </row>
    <row r="677" spans="15:18" x14ac:dyDescent="0.25">
      <c r="O677" s="191"/>
      <c r="P677" s="191"/>
      <c r="Q677" s="191"/>
      <c r="R677" s="191"/>
    </row>
    <row r="678" spans="15:18" x14ac:dyDescent="0.25">
      <c r="O678" s="191"/>
      <c r="P678" s="191"/>
      <c r="Q678" s="191"/>
      <c r="R678" s="191"/>
    </row>
    <row r="679" spans="15:18" x14ac:dyDescent="0.25">
      <c r="O679" s="191"/>
      <c r="P679" s="191"/>
      <c r="Q679" s="191"/>
      <c r="R679" s="191"/>
    </row>
    <row r="680" spans="15:18" x14ac:dyDescent="0.25">
      <c r="O680" s="191"/>
      <c r="P680" s="191"/>
      <c r="Q680" s="191"/>
      <c r="R680" s="191"/>
    </row>
    <row r="681" spans="15:18" x14ac:dyDescent="0.25">
      <c r="O681" s="191"/>
      <c r="P681" s="191"/>
      <c r="Q681" s="191"/>
      <c r="R681" s="191"/>
    </row>
    <row r="682" spans="15:18" x14ac:dyDescent="0.25">
      <c r="O682" s="191"/>
      <c r="P682" s="191"/>
      <c r="Q682" s="191"/>
      <c r="R682" s="191"/>
    </row>
    <row r="683" spans="15:18" x14ac:dyDescent="0.25">
      <c r="O683" s="191"/>
      <c r="P683" s="191"/>
      <c r="Q683" s="191"/>
      <c r="R683" s="191"/>
    </row>
    <row r="684" spans="15:18" x14ac:dyDescent="0.25">
      <c r="O684" s="191"/>
      <c r="P684" s="191"/>
      <c r="Q684" s="191"/>
      <c r="R684" s="191"/>
    </row>
    <row r="685" spans="15:18" x14ac:dyDescent="0.25">
      <c r="O685" s="191"/>
      <c r="P685" s="191"/>
      <c r="Q685" s="191"/>
      <c r="R685" s="191"/>
    </row>
    <row r="686" spans="15:18" x14ac:dyDescent="0.25">
      <c r="O686" s="191"/>
      <c r="P686" s="191"/>
      <c r="Q686" s="191"/>
      <c r="R686" s="191"/>
    </row>
    <row r="687" spans="15:18" x14ac:dyDescent="0.25">
      <c r="O687" s="191"/>
      <c r="P687" s="191"/>
      <c r="Q687" s="191"/>
      <c r="R687" s="191"/>
    </row>
    <row r="688" spans="15:18" x14ac:dyDescent="0.25">
      <c r="O688" s="191"/>
      <c r="P688" s="191"/>
      <c r="Q688" s="191"/>
      <c r="R688" s="191"/>
    </row>
    <row r="689" spans="15:18" x14ac:dyDescent="0.25">
      <c r="O689" s="191"/>
      <c r="P689" s="191"/>
      <c r="Q689" s="191"/>
      <c r="R689" s="191"/>
    </row>
    <row r="690" spans="15:18" x14ac:dyDescent="0.25">
      <c r="O690" s="191"/>
      <c r="P690" s="191"/>
      <c r="Q690" s="191"/>
      <c r="R690" s="191"/>
    </row>
    <row r="691" spans="15:18" x14ac:dyDescent="0.25">
      <c r="O691" s="191"/>
      <c r="P691" s="191"/>
      <c r="Q691" s="191"/>
      <c r="R691" s="191"/>
    </row>
    <row r="692" spans="15:18" x14ac:dyDescent="0.25">
      <c r="O692" s="191"/>
      <c r="P692" s="191"/>
      <c r="Q692" s="191"/>
      <c r="R692" s="191"/>
    </row>
    <row r="693" spans="15:18" x14ac:dyDescent="0.25">
      <c r="O693" s="191"/>
      <c r="P693" s="191"/>
      <c r="Q693" s="191"/>
      <c r="R693" s="191"/>
    </row>
    <row r="694" spans="15:18" x14ac:dyDescent="0.25">
      <c r="O694" s="191"/>
      <c r="P694" s="191"/>
      <c r="Q694" s="191"/>
      <c r="R694" s="191"/>
    </row>
    <row r="695" spans="15:18" x14ac:dyDescent="0.25">
      <c r="O695" s="191"/>
      <c r="P695" s="191"/>
      <c r="Q695" s="191"/>
      <c r="R695" s="191"/>
    </row>
    <row r="696" spans="15:18" x14ac:dyDescent="0.25">
      <c r="O696" s="191"/>
      <c r="P696" s="191"/>
      <c r="Q696" s="191"/>
      <c r="R696" s="191"/>
    </row>
    <row r="697" spans="15:18" x14ac:dyDescent="0.25">
      <c r="O697" s="191"/>
      <c r="P697" s="191"/>
      <c r="Q697" s="191"/>
      <c r="R697" s="191"/>
    </row>
    <row r="698" spans="15:18" x14ac:dyDescent="0.25">
      <c r="O698" s="191"/>
      <c r="P698" s="191"/>
      <c r="Q698" s="191"/>
      <c r="R698" s="191"/>
    </row>
    <row r="699" spans="15:18" x14ac:dyDescent="0.25">
      <c r="O699" s="191"/>
      <c r="P699" s="191"/>
      <c r="Q699" s="191"/>
      <c r="R699" s="191"/>
    </row>
    <row r="700" spans="15:18" x14ac:dyDescent="0.25">
      <c r="O700" s="191"/>
      <c r="P700" s="191"/>
      <c r="Q700" s="191"/>
      <c r="R700" s="191"/>
    </row>
    <row r="701" spans="15:18" x14ac:dyDescent="0.25">
      <c r="O701" s="191"/>
      <c r="P701" s="191"/>
      <c r="Q701" s="191"/>
      <c r="R701" s="191"/>
    </row>
    <row r="702" spans="15:18" x14ac:dyDescent="0.25">
      <c r="O702" s="191"/>
      <c r="P702" s="191"/>
      <c r="Q702" s="191"/>
      <c r="R702" s="191"/>
    </row>
    <row r="703" spans="15:18" x14ac:dyDescent="0.25">
      <c r="O703" s="191"/>
      <c r="P703" s="191"/>
      <c r="Q703" s="191"/>
      <c r="R703" s="191"/>
    </row>
    <row r="704" spans="15:18" x14ac:dyDescent="0.25">
      <c r="O704" s="191"/>
      <c r="P704" s="191"/>
      <c r="Q704" s="191"/>
      <c r="R704" s="191"/>
    </row>
    <row r="705" spans="15:18" x14ac:dyDescent="0.25">
      <c r="O705" s="191"/>
      <c r="P705" s="191"/>
      <c r="Q705" s="191"/>
      <c r="R705" s="191"/>
    </row>
    <row r="706" spans="15:18" x14ac:dyDescent="0.25">
      <c r="O706" s="191"/>
      <c r="P706" s="191"/>
      <c r="Q706" s="191"/>
      <c r="R706" s="191"/>
    </row>
    <row r="707" spans="15:18" x14ac:dyDescent="0.25">
      <c r="O707" s="191"/>
      <c r="P707" s="191"/>
      <c r="Q707" s="191"/>
      <c r="R707" s="191"/>
    </row>
    <row r="708" spans="15:18" x14ac:dyDescent="0.25">
      <c r="O708" s="191"/>
      <c r="P708" s="191"/>
      <c r="Q708" s="191"/>
      <c r="R708" s="191"/>
    </row>
    <row r="709" spans="15:18" x14ac:dyDescent="0.25">
      <c r="O709" s="191"/>
      <c r="P709" s="191"/>
      <c r="Q709" s="191"/>
      <c r="R709" s="191"/>
    </row>
    <row r="710" spans="15:18" x14ac:dyDescent="0.25">
      <c r="O710" s="191"/>
      <c r="P710" s="191"/>
      <c r="Q710" s="191"/>
      <c r="R710" s="191"/>
    </row>
    <row r="711" spans="15:18" x14ac:dyDescent="0.25">
      <c r="O711" s="191"/>
      <c r="P711" s="191"/>
      <c r="Q711" s="191"/>
      <c r="R711" s="191"/>
    </row>
    <row r="712" spans="15:18" x14ac:dyDescent="0.25">
      <c r="O712" s="191"/>
      <c r="P712" s="191"/>
      <c r="Q712" s="191"/>
      <c r="R712" s="191"/>
    </row>
    <row r="713" spans="15:18" x14ac:dyDescent="0.25">
      <c r="O713" s="191"/>
      <c r="P713" s="191"/>
      <c r="Q713" s="191"/>
      <c r="R713" s="191"/>
    </row>
    <row r="714" spans="15:18" x14ac:dyDescent="0.25">
      <c r="O714" s="191"/>
      <c r="P714" s="191"/>
      <c r="Q714" s="191"/>
      <c r="R714" s="191"/>
    </row>
    <row r="715" spans="15:18" x14ac:dyDescent="0.25">
      <c r="O715" s="191"/>
      <c r="P715" s="191"/>
      <c r="Q715" s="191"/>
      <c r="R715" s="191"/>
    </row>
    <row r="716" spans="15:18" x14ac:dyDescent="0.25">
      <c r="O716" s="191"/>
      <c r="P716" s="191"/>
      <c r="Q716" s="191"/>
      <c r="R716" s="191"/>
    </row>
    <row r="717" spans="15:18" x14ac:dyDescent="0.25">
      <c r="O717" s="191"/>
      <c r="P717" s="191"/>
      <c r="Q717" s="191"/>
      <c r="R717" s="191"/>
    </row>
    <row r="718" spans="15:18" x14ac:dyDescent="0.25">
      <c r="O718" s="191"/>
      <c r="P718" s="191"/>
      <c r="Q718" s="191"/>
      <c r="R718" s="191"/>
    </row>
    <row r="719" spans="15:18" x14ac:dyDescent="0.25">
      <c r="O719" s="191"/>
      <c r="P719" s="191"/>
      <c r="Q719" s="191"/>
      <c r="R719" s="191"/>
    </row>
    <row r="720" spans="15:18" x14ac:dyDescent="0.25">
      <c r="O720" s="191"/>
      <c r="P720" s="191"/>
      <c r="Q720" s="191"/>
      <c r="R720" s="191"/>
    </row>
    <row r="721" spans="15:18" x14ac:dyDescent="0.25">
      <c r="O721" s="191"/>
      <c r="P721" s="191"/>
      <c r="Q721" s="191"/>
      <c r="R721" s="191"/>
    </row>
    <row r="722" spans="15:18" x14ac:dyDescent="0.25">
      <c r="O722" s="191"/>
      <c r="P722" s="191"/>
      <c r="Q722" s="191"/>
      <c r="R722" s="191"/>
    </row>
    <row r="723" spans="15:18" x14ac:dyDescent="0.25">
      <c r="O723" s="191"/>
      <c r="P723" s="191"/>
      <c r="Q723" s="191"/>
      <c r="R723" s="191"/>
    </row>
    <row r="724" spans="15:18" x14ac:dyDescent="0.25">
      <c r="O724" s="191"/>
      <c r="P724" s="191"/>
      <c r="Q724" s="191"/>
      <c r="R724" s="191"/>
    </row>
    <row r="725" spans="15:18" x14ac:dyDescent="0.25">
      <c r="O725" s="191"/>
      <c r="P725" s="191"/>
      <c r="Q725" s="191"/>
      <c r="R725" s="191"/>
    </row>
    <row r="726" spans="15:18" x14ac:dyDescent="0.25">
      <c r="O726" s="191"/>
      <c r="P726" s="191"/>
      <c r="Q726" s="191"/>
      <c r="R726" s="191"/>
    </row>
    <row r="727" spans="15:18" x14ac:dyDescent="0.25">
      <c r="O727" s="191"/>
      <c r="P727" s="191"/>
      <c r="Q727" s="191"/>
      <c r="R727" s="191"/>
    </row>
    <row r="728" spans="15:18" x14ac:dyDescent="0.25">
      <c r="O728" s="191"/>
      <c r="P728" s="191"/>
      <c r="Q728" s="191"/>
      <c r="R728" s="191"/>
    </row>
    <row r="729" spans="15:18" x14ac:dyDescent="0.25">
      <c r="O729" s="191"/>
      <c r="P729" s="191"/>
      <c r="Q729" s="191"/>
      <c r="R729" s="191"/>
    </row>
    <row r="730" spans="15:18" x14ac:dyDescent="0.25">
      <c r="O730" s="191"/>
      <c r="P730" s="191"/>
      <c r="Q730" s="191"/>
      <c r="R730" s="191"/>
    </row>
    <row r="731" spans="15:18" x14ac:dyDescent="0.25">
      <c r="O731" s="191"/>
      <c r="P731" s="191"/>
      <c r="Q731" s="191"/>
      <c r="R731" s="191"/>
    </row>
    <row r="732" spans="15:18" x14ac:dyDescent="0.25">
      <c r="O732" s="191"/>
      <c r="P732" s="191"/>
      <c r="Q732" s="191"/>
      <c r="R732" s="191"/>
    </row>
    <row r="733" spans="15:18" x14ac:dyDescent="0.25">
      <c r="O733" s="191"/>
      <c r="P733" s="191"/>
      <c r="Q733" s="191"/>
      <c r="R733" s="191"/>
    </row>
    <row r="734" spans="15:18" x14ac:dyDescent="0.25">
      <c r="O734" s="191"/>
      <c r="P734" s="191"/>
      <c r="Q734" s="191"/>
      <c r="R734" s="191"/>
    </row>
    <row r="735" spans="15:18" x14ac:dyDescent="0.25">
      <c r="O735" s="191"/>
      <c r="P735" s="191"/>
      <c r="Q735" s="191"/>
      <c r="R735" s="191"/>
    </row>
    <row r="736" spans="15:18" x14ac:dyDescent="0.25">
      <c r="O736" s="191"/>
      <c r="P736" s="191"/>
      <c r="Q736" s="191"/>
      <c r="R736" s="191"/>
    </row>
    <row r="737" spans="15:18" x14ac:dyDescent="0.25">
      <c r="O737" s="191"/>
      <c r="P737" s="191"/>
      <c r="Q737" s="191"/>
      <c r="R737" s="191"/>
    </row>
    <row r="738" spans="15:18" x14ac:dyDescent="0.25">
      <c r="O738" s="191"/>
      <c r="P738" s="191"/>
      <c r="Q738" s="191"/>
      <c r="R738" s="191"/>
    </row>
    <row r="739" spans="15:18" x14ac:dyDescent="0.25">
      <c r="O739" s="191"/>
      <c r="P739" s="191"/>
      <c r="Q739" s="191"/>
      <c r="R739" s="191"/>
    </row>
    <row r="740" spans="15:18" x14ac:dyDescent="0.25">
      <c r="O740" s="191"/>
      <c r="P740" s="191"/>
      <c r="Q740" s="191"/>
      <c r="R740" s="191"/>
    </row>
    <row r="741" spans="15:18" x14ac:dyDescent="0.25">
      <c r="O741" s="191"/>
      <c r="P741" s="191"/>
      <c r="Q741" s="191"/>
      <c r="R741" s="191"/>
    </row>
    <row r="742" spans="15:18" x14ac:dyDescent="0.25">
      <c r="O742" s="191"/>
      <c r="P742" s="191"/>
      <c r="Q742" s="191"/>
      <c r="R742" s="191"/>
    </row>
    <row r="743" spans="15:18" x14ac:dyDescent="0.25">
      <c r="O743" s="191"/>
      <c r="P743" s="191"/>
      <c r="Q743" s="191"/>
      <c r="R743" s="191"/>
    </row>
    <row r="744" spans="15:18" x14ac:dyDescent="0.25">
      <c r="O744" s="191"/>
      <c r="P744" s="191"/>
      <c r="Q744" s="191"/>
      <c r="R744" s="191"/>
    </row>
    <row r="745" spans="15:18" x14ac:dyDescent="0.25">
      <c r="O745" s="191"/>
      <c r="P745" s="191"/>
      <c r="Q745" s="191"/>
      <c r="R745" s="191"/>
    </row>
    <row r="746" spans="15:18" x14ac:dyDescent="0.25">
      <c r="O746" s="191"/>
      <c r="P746" s="191"/>
      <c r="Q746" s="191"/>
      <c r="R746" s="191"/>
    </row>
    <row r="747" spans="15:18" x14ac:dyDescent="0.25">
      <c r="O747" s="191"/>
      <c r="P747" s="191"/>
      <c r="Q747" s="191"/>
      <c r="R747" s="191"/>
    </row>
    <row r="748" spans="15:18" x14ac:dyDescent="0.25">
      <c r="O748" s="191"/>
      <c r="P748" s="191"/>
      <c r="Q748" s="191"/>
      <c r="R748" s="191"/>
    </row>
    <row r="749" spans="15:18" x14ac:dyDescent="0.25">
      <c r="O749" s="191"/>
      <c r="P749" s="191"/>
      <c r="Q749" s="191"/>
      <c r="R749" s="191"/>
    </row>
    <row r="750" spans="15:18" x14ac:dyDescent="0.25">
      <c r="O750" s="191"/>
      <c r="P750" s="191"/>
      <c r="Q750" s="191"/>
      <c r="R750" s="191"/>
    </row>
    <row r="751" spans="15:18" x14ac:dyDescent="0.25">
      <c r="O751" s="191"/>
      <c r="P751" s="191"/>
      <c r="Q751" s="191"/>
      <c r="R751" s="191"/>
    </row>
    <row r="752" spans="15:18" x14ac:dyDescent="0.25">
      <c r="O752" s="191"/>
      <c r="P752" s="191"/>
      <c r="Q752" s="191"/>
      <c r="R752" s="191"/>
    </row>
    <row r="753" spans="15:18" x14ac:dyDescent="0.25">
      <c r="O753" s="191"/>
      <c r="P753" s="191"/>
      <c r="Q753" s="191"/>
      <c r="R753" s="191"/>
    </row>
    <row r="754" spans="15:18" x14ac:dyDescent="0.25">
      <c r="O754" s="191"/>
      <c r="P754" s="191"/>
      <c r="Q754" s="191"/>
      <c r="R754" s="191"/>
    </row>
    <row r="755" spans="15:18" x14ac:dyDescent="0.25">
      <c r="O755" s="191"/>
      <c r="P755" s="191"/>
      <c r="Q755" s="191"/>
      <c r="R755" s="191"/>
    </row>
    <row r="756" spans="15:18" x14ac:dyDescent="0.25">
      <c r="O756" s="191"/>
      <c r="P756" s="191"/>
      <c r="Q756" s="191"/>
      <c r="R756" s="191"/>
    </row>
    <row r="757" spans="15:18" x14ac:dyDescent="0.25">
      <c r="O757" s="191"/>
      <c r="P757" s="191"/>
      <c r="Q757" s="191"/>
      <c r="R757" s="191"/>
    </row>
    <row r="758" spans="15:18" x14ac:dyDescent="0.25">
      <c r="O758" s="191"/>
      <c r="P758" s="191"/>
      <c r="Q758" s="191"/>
      <c r="R758" s="191"/>
    </row>
    <row r="759" spans="15:18" x14ac:dyDescent="0.25">
      <c r="O759" s="191"/>
      <c r="P759" s="191"/>
      <c r="Q759" s="191"/>
      <c r="R759" s="191"/>
    </row>
    <row r="760" spans="15:18" x14ac:dyDescent="0.25">
      <c r="O760" s="191"/>
      <c r="P760" s="191"/>
      <c r="Q760" s="191"/>
      <c r="R760" s="191"/>
    </row>
    <row r="761" spans="15:18" x14ac:dyDescent="0.25">
      <c r="O761" s="191"/>
      <c r="P761" s="191"/>
      <c r="Q761" s="191"/>
      <c r="R761" s="191"/>
    </row>
    <row r="762" spans="15:18" x14ac:dyDescent="0.25">
      <c r="O762" s="191"/>
      <c r="P762" s="191"/>
      <c r="Q762" s="191"/>
      <c r="R762" s="191"/>
    </row>
    <row r="763" spans="15:18" x14ac:dyDescent="0.25">
      <c r="O763" s="191"/>
      <c r="P763" s="191"/>
      <c r="Q763" s="191"/>
      <c r="R763" s="191"/>
    </row>
    <row r="764" spans="15:18" x14ac:dyDescent="0.25">
      <c r="O764" s="191"/>
      <c r="P764" s="191"/>
      <c r="Q764" s="191"/>
      <c r="R764" s="191"/>
    </row>
    <row r="765" spans="15:18" x14ac:dyDescent="0.25">
      <c r="O765" s="191"/>
      <c r="P765" s="191"/>
      <c r="Q765" s="191"/>
      <c r="R765" s="191"/>
    </row>
    <row r="766" spans="15:18" x14ac:dyDescent="0.25">
      <c r="O766" s="191"/>
      <c r="P766" s="191"/>
      <c r="Q766" s="191"/>
      <c r="R766" s="191"/>
    </row>
    <row r="767" spans="15:18" x14ac:dyDescent="0.25">
      <c r="O767" s="191"/>
      <c r="P767" s="191"/>
      <c r="Q767" s="191"/>
      <c r="R767" s="191"/>
    </row>
    <row r="768" spans="15:18" x14ac:dyDescent="0.25">
      <c r="O768" s="191"/>
      <c r="P768" s="191"/>
      <c r="Q768" s="191"/>
      <c r="R768" s="191"/>
    </row>
    <row r="769" spans="15:18" x14ac:dyDescent="0.25">
      <c r="O769" s="191"/>
      <c r="P769" s="191"/>
      <c r="Q769" s="191"/>
      <c r="R769" s="191"/>
    </row>
    <row r="770" spans="15:18" x14ac:dyDescent="0.25">
      <c r="O770" s="191"/>
      <c r="P770" s="191"/>
      <c r="Q770" s="191"/>
      <c r="R770" s="191"/>
    </row>
    <row r="771" spans="15:18" x14ac:dyDescent="0.25">
      <c r="O771" s="191"/>
      <c r="P771" s="191"/>
      <c r="Q771" s="191"/>
      <c r="R771" s="191"/>
    </row>
    <row r="772" spans="15:18" x14ac:dyDescent="0.25">
      <c r="O772" s="191"/>
      <c r="P772" s="191"/>
      <c r="Q772" s="191"/>
      <c r="R772" s="191"/>
    </row>
    <row r="773" spans="15:18" x14ac:dyDescent="0.25">
      <c r="O773" s="191"/>
      <c r="P773" s="191"/>
      <c r="Q773" s="191"/>
      <c r="R773" s="191"/>
    </row>
    <row r="774" spans="15:18" x14ac:dyDescent="0.25">
      <c r="O774" s="191"/>
      <c r="P774" s="191"/>
      <c r="Q774" s="191"/>
      <c r="R774" s="191"/>
    </row>
    <row r="775" spans="15:18" x14ac:dyDescent="0.25">
      <c r="O775" s="191"/>
      <c r="P775" s="191"/>
      <c r="Q775" s="191"/>
      <c r="R775" s="191"/>
    </row>
    <row r="776" spans="15:18" x14ac:dyDescent="0.25">
      <c r="O776" s="191"/>
      <c r="P776" s="191"/>
      <c r="Q776" s="191"/>
      <c r="R776" s="191"/>
    </row>
    <row r="777" spans="15:18" x14ac:dyDescent="0.25">
      <c r="O777" s="191"/>
      <c r="P777" s="191"/>
      <c r="Q777" s="191"/>
      <c r="R777" s="191"/>
    </row>
    <row r="778" spans="15:18" x14ac:dyDescent="0.25">
      <c r="O778" s="191"/>
      <c r="P778" s="191"/>
      <c r="Q778" s="191"/>
      <c r="R778" s="191"/>
    </row>
    <row r="779" spans="15:18" x14ac:dyDescent="0.25">
      <c r="O779" s="191"/>
      <c r="P779" s="191"/>
      <c r="Q779" s="191"/>
      <c r="R779" s="191"/>
    </row>
    <row r="780" spans="15:18" x14ac:dyDescent="0.25">
      <c r="O780" s="191"/>
      <c r="P780" s="191"/>
      <c r="Q780" s="191"/>
      <c r="R780" s="191"/>
    </row>
    <row r="781" spans="15:18" x14ac:dyDescent="0.25">
      <c r="O781" s="191"/>
      <c r="P781" s="191"/>
      <c r="Q781" s="191"/>
      <c r="R781" s="191"/>
    </row>
    <row r="782" spans="15:18" x14ac:dyDescent="0.25">
      <c r="O782" s="191"/>
      <c r="P782" s="191"/>
      <c r="Q782" s="191"/>
      <c r="R782" s="191"/>
    </row>
    <row r="783" spans="15:18" x14ac:dyDescent="0.25">
      <c r="O783" s="191"/>
      <c r="P783" s="191"/>
      <c r="Q783" s="191"/>
      <c r="R783" s="191"/>
    </row>
    <row r="784" spans="15:18" x14ac:dyDescent="0.25">
      <c r="O784" s="191"/>
      <c r="P784" s="191"/>
      <c r="Q784" s="191"/>
      <c r="R784" s="191"/>
    </row>
    <row r="785" spans="15:18" x14ac:dyDescent="0.25">
      <c r="O785" s="191"/>
      <c r="P785" s="191"/>
      <c r="Q785" s="191"/>
      <c r="R785" s="191"/>
    </row>
    <row r="786" spans="15:18" x14ac:dyDescent="0.25">
      <c r="O786" s="191"/>
      <c r="P786" s="191"/>
      <c r="Q786" s="191"/>
      <c r="R786" s="191"/>
    </row>
    <row r="787" spans="15:18" x14ac:dyDescent="0.25">
      <c r="O787" s="191"/>
      <c r="P787" s="191"/>
      <c r="Q787" s="191"/>
      <c r="R787" s="191"/>
    </row>
    <row r="788" spans="15:18" x14ac:dyDescent="0.25">
      <c r="O788" s="191"/>
      <c r="P788" s="191"/>
      <c r="Q788" s="191"/>
      <c r="R788" s="191"/>
    </row>
    <row r="789" spans="15:18" x14ac:dyDescent="0.25">
      <c r="O789" s="191"/>
      <c r="P789" s="191"/>
      <c r="Q789" s="191"/>
      <c r="R789" s="191"/>
    </row>
    <row r="790" spans="15:18" x14ac:dyDescent="0.25">
      <c r="O790" s="191"/>
      <c r="P790" s="191"/>
      <c r="Q790" s="191"/>
      <c r="R790" s="191"/>
    </row>
    <row r="791" spans="15:18" x14ac:dyDescent="0.25">
      <c r="O791" s="191"/>
      <c r="P791" s="191"/>
      <c r="Q791" s="191"/>
      <c r="R791" s="191"/>
    </row>
    <row r="792" spans="15:18" x14ac:dyDescent="0.25">
      <c r="O792" s="191"/>
      <c r="P792" s="191"/>
      <c r="Q792" s="191"/>
      <c r="R792" s="191"/>
    </row>
    <row r="793" spans="15:18" x14ac:dyDescent="0.25">
      <c r="O793" s="191"/>
      <c r="P793" s="191"/>
      <c r="Q793" s="191"/>
      <c r="R793" s="191"/>
    </row>
    <row r="794" spans="15:18" x14ac:dyDescent="0.25">
      <c r="O794" s="191"/>
      <c r="P794" s="191"/>
      <c r="Q794" s="191"/>
      <c r="R794" s="191"/>
    </row>
    <row r="795" spans="15:18" x14ac:dyDescent="0.25">
      <c r="O795" s="191"/>
      <c r="P795" s="191"/>
      <c r="Q795" s="191"/>
      <c r="R795" s="191"/>
    </row>
    <row r="796" spans="15:18" x14ac:dyDescent="0.25">
      <c r="O796" s="191"/>
      <c r="P796" s="191"/>
      <c r="Q796" s="191"/>
      <c r="R796" s="191"/>
    </row>
    <row r="797" spans="15:18" x14ac:dyDescent="0.25">
      <c r="O797" s="191"/>
      <c r="P797" s="191"/>
      <c r="Q797" s="191"/>
      <c r="R797" s="191"/>
    </row>
    <row r="798" spans="15:18" x14ac:dyDescent="0.25">
      <c r="O798" s="191"/>
      <c r="P798" s="191"/>
      <c r="Q798" s="191"/>
      <c r="R798" s="191"/>
    </row>
    <row r="799" spans="15:18" x14ac:dyDescent="0.25">
      <c r="O799" s="191"/>
      <c r="P799" s="191"/>
      <c r="Q799" s="191"/>
      <c r="R799" s="191"/>
    </row>
    <row r="800" spans="15:18" x14ac:dyDescent="0.25">
      <c r="O800" s="191"/>
      <c r="P800" s="191"/>
      <c r="Q800" s="191"/>
      <c r="R800" s="191"/>
    </row>
    <row r="801" spans="15:18" x14ac:dyDescent="0.25">
      <c r="O801" s="191"/>
      <c r="P801" s="191"/>
      <c r="Q801" s="191"/>
      <c r="R801" s="191"/>
    </row>
    <row r="802" spans="15:18" x14ac:dyDescent="0.25">
      <c r="O802" s="191"/>
      <c r="P802" s="191"/>
      <c r="Q802" s="191"/>
      <c r="R802" s="191"/>
    </row>
    <row r="803" spans="15:18" x14ac:dyDescent="0.25">
      <c r="O803" s="191"/>
      <c r="P803" s="191"/>
      <c r="Q803" s="191"/>
      <c r="R803" s="191"/>
    </row>
    <row r="804" spans="15:18" x14ac:dyDescent="0.25">
      <c r="O804" s="191"/>
      <c r="P804" s="191"/>
      <c r="Q804" s="191"/>
      <c r="R804" s="191"/>
    </row>
    <row r="805" spans="15:18" x14ac:dyDescent="0.25">
      <c r="O805" s="191"/>
      <c r="P805" s="191"/>
      <c r="Q805" s="191"/>
      <c r="R805" s="191"/>
    </row>
    <row r="806" spans="15:18" x14ac:dyDescent="0.25">
      <c r="O806" s="191"/>
      <c r="P806" s="191"/>
      <c r="Q806" s="191"/>
      <c r="R806" s="191"/>
    </row>
    <row r="807" spans="15:18" x14ac:dyDescent="0.25">
      <c r="O807" s="191"/>
      <c r="P807" s="191"/>
      <c r="Q807" s="191"/>
      <c r="R807" s="191"/>
    </row>
    <row r="808" spans="15:18" x14ac:dyDescent="0.25">
      <c r="O808" s="191"/>
      <c r="P808" s="191"/>
      <c r="Q808" s="191"/>
      <c r="R808" s="191"/>
    </row>
    <row r="809" spans="15:18" x14ac:dyDescent="0.25">
      <c r="O809" s="191"/>
      <c r="P809" s="191"/>
      <c r="Q809" s="191"/>
      <c r="R809" s="191"/>
    </row>
    <row r="810" spans="15:18" x14ac:dyDescent="0.25">
      <c r="O810" s="191"/>
      <c r="P810" s="191"/>
      <c r="Q810" s="191"/>
      <c r="R810" s="191"/>
    </row>
    <row r="811" spans="15:18" x14ac:dyDescent="0.25">
      <c r="O811" s="191"/>
      <c r="P811" s="191"/>
      <c r="Q811" s="191"/>
      <c r="R811" s="191"/>
    </row>
    <row r="812" spans="15:18" x14ac:dyDescent="0.25">
      <c r="O812" s="191"/>
      <c r="P812" s="191"/>
      <c r="Q812" s="191"/>
      <c r="R812" s="191"/>
    </row>
    <row r="813" spans="15:18" x14ac:dyDescent="0.25">
      <c r="O813" s="191"/>
      <c r="P813" s="191"/>
      <c r="Q813" s="191"/>
      <c r="R813" s="191"/>
    </row>
    <row r="814" spans="15:18" x14ac:dyDescent="0.25">
      <c r="O814" s="191"/>
      <c r="P814" s="191"/>
      <c r="Q814" s="191"/>
      <c r="R814" s="191"/>
    </row>
    <row r="815" spans="15:18" x14ac:dyDescent="0.25">
      <c r="O815" s="191"/>
      <c r="P815" s="191"/>
      <c r="Q815" s="191"/>
      <c r="R815" s="191"/>
    </row>
    <row r="816" spans="15:18" x14ac:dyDescent="0.25">
      <c r="O816" s="191"/>
      <c r="P816" s="191"/>
      <c r="Q816" s="191"/>
      <c r="R816" s="191"/>
    </row>
    <row r="817" spans="15:18" x14ac:dyDescent="0.25">
      <c r="O817" s="191"/>
      <c r="P817" s="191"/>
      <c r="Q817" s="191"/>
      <c r="R817" s="191"/>
    </row>
    <row r="818" spans="15:18" x14ac:dyDescent="0.25">
      <c r="O818" s="191"/>
      <c r="P818" s="191"/>
      <c r="Q818" s="191"/>
      <c r="R818" s="191"/>
    </row>
    <row r="819" spans="15:18" x14ac:dyDescent="0.25">
      <c r="O819" s="191"/>
      <c r="P819" s="191"/>
      <c r="Q819" s="191"/>
      <c r="R819" s="191"/>
    </row>
    <row r="820" spans="15:18" x14ac:dyDescent="0.25">
      <c r="O820" s="191"/>
      <c r="P820" s="191"/>
      <c r="Q820" s="191"/>
      <c r="R820" s="191"/>
    </row>
    <row r="821" spans="15:18" x14ac:dyDescent="0.25">
      <c r="O821" s="191"/>
      <c r="P821" s="191"/>
      <c r="Q821" s="191"/>
      <c r="R821" s="191"/>
    </row>
    <row r="822" spans="15:18" x14ac:dyDescent="0.25">
      <c r="O822" s="191"/>
      <c r="P822" s="191"/>
      <c r="Q822" s="191"/>
      <c r="R822" s="191"/>
    </row>
    <row r="823" spans="15:18" x14ac:dyDescent="0.25">
      <c r="O823" s="191"/>
      <c r="P823" s="191"/>
      <c r="Q823" s="191"/>
      <c r="R823" s="191"/>
    </row>
    <row r="824" spans="15:18" x14ac:dyDescent="0.25">
      <c r="O824" s="191"/>
      <c r="P824" s="191"/>
      <c r="Q824" s="191"/>
      <c r="R824" s="191"/>
    </row>
    <row r="825" spans="15:18" x14ac:dyDescent="0.25">
      <c r="O825" s="191"/>
      <c r="P825" s="191"/>
      <c r="Q825" s="191"/>
      <c r="R825" s="191"/>
    </row>
    <row r="826" spans="15:18" x14ac:dyDescent="0.25">
      <c r="O826" s="191"/>
      <c r="P826" s="191"/>
      <c r="Q826" s="191"/>
      <c r="R826" s="191"/>
    </row>
    <row r="827" spans="15:18" x14ac:dyDescent="0.25">
      <c r="O827" s="191"/>
      <c r="P827" s="191"/>
      <c r="Q827" s="191"/>
      <c r="R827" s="191"/>
    </row>
    <row r="828" spans="15:18" x14ac:dyDescent="0.25">
      <c r="O828" s="191"/>
      <c r="P828" s="191"/>
      <c r="Q828" s="191"/>
      <c r="R828" s="191"/>
    </row>
    <row r="829" spans="15:18" x14ac:dyDescent="0.25">
      <c r="O829" s="191"/>
      <c r="P829" s="191"/>
      <c r="Q829" s="191"/>
      <c r="R829" s="191"/>
    </row>
    <row r="830" spans="15:18" x14ac:dyDescent="0.25">
      <c r="O830" s="191"/>
      <c r="P830" s="191"/>
      <c r="Q830" s="191"/>
      <c r="R830" s="191"/>
    </row>
    <row r="831" spans="15:18" x14ac:dyDescent="0.25">
      <c r="O831" s="191"/>
      <c r="P831" s="191"/>
      <c r="Q831" s="191"/>
      <c r="R831" s="191"/>
    </row>
    <row r="832" spans="15:18" x14ac:dyDescent="0.25">
      <c r="O832" s="191"/>
      <c r="P832" s="191"/>
      <c r="Q832" s="191"/>
      <c r="R832" s="191"/>
    </row>
    <row r="833" spans="15:18" x14ac:dyDescent="0.25">
      <c r="O833" s="191"/>
      <c r="P833" s="191"/>
      <c r="Q833" s="191"/>
      <c r="R833" s="191"/>
    </row>
    <row r="834" spans="15:18" x14ac:dyDescent="0.25">
      <c r="O834" s="191"/>
      <c r="P834" s="191"/>
      <c r="Q834" s="191"/>
      <c r="R834" s="191"/>
    </row>
    <row r="835" spans="15:18" x14ac:dyDescent="0.25">
      <c r="O835" s="191"/>
      <c r="P835" s="191"/>
      <c r="Q835" s="191"/>
      <c r="R835" s="191"/>
    </row>
    <row r="836" spans="15:18" x14ac:dyDescent="0.25">
      <c r="O836" s="191"/>
      <c r="P836" s="191"/>
      <c r="Q836" s="191"/>
      <c r="R836" s="191"/>
    </row>
    <row r="837" spans="15:18" x14ac:dyDescent="0.25">
      <c r="O837" s="191"/>
      <c r="P837" s="191"/>
      <c r="Q837" s="191"/>
      <c r="R837" s="191"/>
    </row>
    <row r="838" spans="15:18" x14ac:dyDescent="0.25">
      <c r="O838" s="191"/>
      <c r="P838" s="191"/>
      <c r="Q838" s="191"/>
      <c r="R838" s="191"/>
    </row>
    <row r="839" spans="15:18" x14ac:dyDescent="0.25">
      <c r="O839" s="191"/>
      <c r="P839" s="191"/>
      <c r="Q839" s="191"/>
      <c r="R839" s="191"/>
    </row>
    <row r="840" spans="15:18" x14ac:dyDescent="0.25">
      <c r="O840" s="191"/>
      <c r="P840" s="191"/>
      <c r="Q840" s="191"/>
      <c r="R840" s="191"/>
    </row>
    <row r="841" spans="15:18" x14ac:dyDescent="0.25">
      <c r="O841" s="191"/>
      <c r="P841" s="191"/>
      <c r="Q841" s="191"/>
      <c r="R841" s="191"/>
    </row>
    <row r="842" spans="15:18" x14ac:dyDescent="0.25">
      <c r="O842" s="191"/>
      <c r="P842" s="191"/>
      <c r="Q842" s="191"/>
      <c r="R842" s="191"/>
    </row>
    <row r="843" spans="15:18" x14ac:dyDescent="0.25">
      <c r="O843" s="191"/>
      <c r="P843" s="191"/>
      <c r="Q843" s="191"/>
      <c r="R843" s="191"/>
    </row>
    <row r="844" spans="15:18" x14ac:dyDescent="0.25">
      <c r="O844" s="191"/>
      <c r="P844" s="191"/>
      <c r="Q844" s="191"/>
      <c r="R844" s="191"/>
    </row>
    <row r="845" spans="15:18" x14ac:dyDescent="0.25">
      <c r="O845" s="191"/>
      <c r="P845" s="191"/>
      <c r="Q845" s="191"/>
      <c r="R845" s="191"/>
    </row>
    <row r="846" spans="15:18" x14ac:dyDescent="0.25">
      <c r="O846" s="191"/>
      <c r="P846" s="191"/>
      <c r="Q846" s="191"/>
      <c r="R846" s="191"/>
    </row>
    <row r="847" spans="15:18" x14ac:dyDescent="0.25">
      <c r="O847" s="191"/>
      <c r="P847" s="191"/>
      <c r="Q847" s="191"/>
      <c r="R847" s="191"/>
    </row>
    <row r="848" spans="15:18" x14ac:dyDescent="0.25">
      <c r="O848" s="191"/>
      <c r="P848" s="191"/>
      <c r="Q848" s="191"/>
      <c r="R848" s="191"/>
    </row>
    <row r="849" spans="15:18" x14ac:dyDescent="0.25">
      <c r="O849" s="191"/>
      <c r="P849" s="191"/>
      <c r="Q849" s="191"/>
      <c r="R849" s="191"/>
    </row>
    <row r="850" spans="15:18" x14ac:dyDescent="0.25">
      <c r="O850" s="191"/>
      <c r="P850" s="191"/>
      <c r="Q850" s="191"/>
      <c r="R850" s="191"/>
    </row>
    <row r="851" spans="15:18" x14ac:dyDescent="0.25">
      <c r="O851" s="191"/>
      <c r="P851" s="191"/>
      <c r="Q851" s="191"/>
      <c r="R851" s="191"/>
    </row>
    <row r="852" spans="15:18" x14ac:dyDescent="0.25">
      <c r="O852" s="191"/>
      <c r="P852" s="191"/>
      <c r="Q852" s="191"/>
      <c r="R852" s="191"/>
    </row>
    <row r="853" spans="15:18" x14ac:dyDescent="0.25">
      <c r="O853" s="191"/>
      <c r="P853" s="191"/>
      <c r="Q853" s="191"/>
      <c r="R853" s="191"/>
    </row>
    <row r="854" spans="15:18" x14ac:dyDescent="0.25">
      <c r="O854" s="191"/>
      <c r="P854" s="191"/>
      <c r="Q854" s="191"/>
      <c r="R854" s="191"/>
    </row>
    <row r="855" spans="15:18" x14ac:dyDescent="0.25">
      <c r="O855" s="191"/>
      <c r="P855" s="191"/>
      <c r="Q855" s="191"/>
      <c r="R855" s="191"/>
    </row>
    <row r="856" spans="15:18" x14ac:dyDescent="0.25">
      <c r="O856" s="191"/>
      <c r="P856" s="191"/>
      <c r="Q856" s="191"/>
      <c r="R856" s="191"/>
    </row>
    <row r="857" spans="15:18" x14ac:dyDescent="0.25">
      <c r="O857" s="191"/>
      <c r="P857" s="191"/>
      <c r="Q857" s="191"/>
      <c r="R857" s="191"/>
    </row>
    <row r="858" spans="15:18" x14ac:dyDescent="0.25">
      <c r="O858" s="191"/>
      <c r="P858" s="191"/>
      <c r="Q858" s="191"/>
      <c r="R858" s="191"/>
    </row>
    <row r="859" spans="15:18" x14ac:dyDescent="0.25">
      <c r="O859" s="191"/>
      <c r="P859" s="191"/>
      <c r="Q859" s="191"/>
      <c r="R859" s="191"/>
    </row>
    <row r="860" spans="15:18" x14ac:dyDescent="0.25">
      <c r="O860" s="191"/>
      <c r="P860" s="191"/>
      <c r="Q860" s="191"/>
      <c r="R860" s="191"/>
    </row>
    <row r="861" spans="15:18" x14ac:dyDescent="0.25">
      <c r="O861" s="191"/>
      <c r="P861" s="191"/>
      <c r="Q861" s="191"/>
      <c r="R861" s="191"/>
    </row>
    <row r="862" spans="15:18" x14ac:dyDescent="0.25">
      <c r="O862" s="191"/>
      <c r="P862" s="191"/>
      <c r="Q862" s="191"/>
      <c r="R862" s="191"/>
    </row>
    <row r="863" spans="15:18" x14ac:dyDescent="0.25">
      <c r="O863" s="191"/>
      <c r="P863" s="191"/>
      <c r="Q863" s="191"/>
      <c r="R863" s="191"/>
    </row>
    <row r="864" spans="15:18" x14ac:dyDescent="0.25">
      <c r="O864" s="191"/>
      <c r="P864" s="191"/>
      <c r="Q864" s="191"/>
      <c r="R864" s="191"/>
    </row>
    <row r="865" spans="15:18" x14ac:dyDescent="0.25">
      <c r="O865" s="191"/>
      <c r="P865" s="191"/>
      <c r="Q865" s="191"/>
      <c r="R865" s="191"/>
    </row>
    <row r="866" spans="15:18" x14ac:dyDescent="0.25">
      <c r="O866" s="191"/>
      <c r="P866" s="191"/>
      <c r="Q866" s="191"/>
      <c r="R866" s="191"/>
    </row>
    <row r="867" spans="15:18" x14ac:dyDescent="0.25">
      <c r="O867" s="191"/>
      <c r="P867" s="191"/>
      <c r="Q867" s="191"/>
      <c r="R867" s="191"/>
    </row>
    <row r="868" spans="15:18" x14ac:dyDescent="0.25">
      <c r="O868" s="191"/>
      <c r="P868" s="191"/>
      <c r="Q868" s="191"/>
      <c r="R868" s="191"/>
    </row>
    <row r="869" spans="15:18" x14ac:dyDescent="0.25">
      <c r="O869" s="191"/>
      <c r="P869" s="191"/>
      <c r="Q869" s="191"/>
      <c r="R869" s="191"/>
    </row>
    <row r="870" spans="15:18" x14ac:dyDescent="0.25">
      <c r="O870" s="191"/>
      <c r="P870" s="191"/>
      <c r="Q870" s="191"/>
      <c r="R870" s="191"/>
    </row>
    <row r="871" spans="15:18" x14ac:dyDescent="0.25">
      <c r="O871" s="191"/>
      <c r="P871" s="191"/>
      <c r="Q871" s="191"/>
      <c r="R871" s="191"/>
    </row>
    <row r="872" spans="15:18" x14ac:dyDescent="0.25">
      <c r="O872" s="191"/>
      <c r="P872" s="191"/>
      <c r="Q872" s="191"/>
      <c r="R872" s="191"/>
    </row>
    <row r="873" spans="15:18" x14ac:dyDescent="0.25">
      <c r="O873" s="191"/>
      <c r="P873" s="191"/>
      <c r="Q873" s="191"/>
      <c r="R873" s="191"/>
    </row>
    <row r="874" spans="15:18" x14ac:dyDescent="0.25">
      <c r="O874" s="191"/>
      <c r="P874" s="191"/>
      <c r="Q874" s="191"/>
      <c r="R874" s="191"/>
    </row>
    <row r="875" spans="15:18" x14ac:dyDescent="0.25">
      <c r="O875" s="191"/>
      <c r="P875" s="191"/>
      <c r="Q875" s="191"/>
      <c r="R875" s="191"/>
    </row>
    <row r="876" spans="15:18" x14ac:dyDescent="0.25">
      <c r="O876" s="191"/>
      <c r="P876" s="191"/>
      <c r="Q876" s="191"/>
      <c r="R876" s="191"/>
    </row>
    <row r="877" spans="15:18" x14ac:dyDescent="0.25">
      <c r="O877" s="191"/>
      <c r="P877" s="191"/>
      <c r="Q877" s="191"/>
      <c r="R877" s="191"/>
    </row>
    <row r="878" spans="15:18" x14ac:dyDescent="0.25">
      <c r="O878" s="191"/>
      <c r="P878" s="191"/>
      <c r="Q878" s="191"/>
      <c r="R878" s="191"/>
    </row>
    <row r="879" spans="15:18" x14ac:dyDescent="0.25">
      <c r="O879" s="191"/>
      <c r="P879" s="191"/>
      <c r="Q879" s="191"/>
      <c r="R879" s="191"/>
    </row>
    <row r="880" spans="15:18" x14ac:dyDescent="0.25">
      <c r="O880" s="191"/>
      <c r="P880" s="191"/>
      <c r="Q880" s="191"/>
      <c r="R880" s="191"/>
    </row>
    <row r="881" spans="15:18" x14ac:dyDescent="0.25">
      <c r="O881" s="191"/>
      <c r="P881" s="191"/>
      <c r="Q881" s="191"/>
      <c r="R881" s="191"/>
    </row>
    <row r="882" spans="15:18" x14ac:dyDescent="0.25">
      <c r="O882" s="191"/>
      <c r="P882" s="191"/>
      <c r="Q882" s="191"/>
      <c r="R882" s="191"/>
    </row>
    <row r="883" spans="15:18" x14ac:dyDescent="0.25">
      <c r="O883" s="191"/>
      <c r="P883" s="191"/>
      <c r="Q883" s="191"/>
      <c r="R883" s="191"/>
    </row>
    <row r="884" spans="15:18" x14ac:dyDescent="0.25">
      <c r="O884" s="191"/>
      <c r="P884" s="191"/>
      <c r="Q884" s="191"/>
      <c r="R884" s="191"/>
    </row>
    <row r="885" spans="15:18" x14ac:dyDescent="0.25">
      <c r="O885" s="191"/>
      <c r="P885" s="191"/>
      <c r="Q885" s="191"/>
      <c r="R885" s="191"/>
    </row>
    <row r="886" spans="15:18" x14ac:dyDescent="0.25">
      <c r="O886" s="191"/>
      <c r="P886" s="191"/>
      <c r="Q886" s="191"/>
      <c r="R886" s="191"/>
    </row>
    <row r="887" spans="15:18" x14ac:dyDescent="0.25">
      <c r="O887" s="191"/>
      <c r="P887" s="191"/>
      <c r="Q887" s="191"/>
      <c r="R887" s="191"/>
    </row>
    <row r="888" spans="15:18" x14ac:dyDescent="0.25">
      <c r="O888" s="191"/>
      <c r="P888" s="191"/>
      <c r="Q888" s="191"/>
      <c r="R888" s="191"/>
    </row>
    <row r="889" spans="15:18" x14ac:dyDescent="0.25">
      <c r="O889" s="191"/>
      <c r="P889" s="191"/>
      <c r="Q889" s="191"/>
      <c r="R889" s="191"/>
    </row>
    <row r="890" spans="15:18" x14ac:dyDescent="0.25">
      <c r="O890" s="191"/>
      <c r="P890" s="191"/>
      <c r="Q890" s="191"/>
      <c r="R890" s="191"/>
    </row>
    <row r="891" spans="15:18" x14ac:dyDescent="0.25">
      <c r="O891" s="191"/>
      <c r="P891" s="191"/>
      <c r="Q891" s="191"/>
      <c r="R891" s="191"/>
    </row>
    <row r="892" spans="15:18" x14ac:dyDescent="0.25">
      <c r="O892" s="191"/>
      <c r="P892" s="191"/>
      <c r="Q892" s="191"/>
      <c r="R892" s="191"/>
    </row>
    <row r="893" spans="15:18" x14ac:dyDescent="0.25">
      <c r="O893" s="191"/>
      <c r="P893" s="191"/>
      <c r="Q893" s="191"/>
      <c r="R893" s="191"/>
    </row>
    <row r="894" spans="15:18" x14ac:dyDescent="0.25">
      <c r="O894" s="191"/>
      <c r="P894" s="191"/>
      <c r="Q894" s="191"/>
      <c r="R894" s="191"/>
    </row>
    <row r="895" spans="15:18" x14ac:dyDescent="0.25">
      <c r="O895" s="191"/>
      <c r="P895" s="191"/>
      <c r="Q895" s="191"/>
      <c r="R895" s="191"/>
    </row>
    <row r="896" spans="15:18" x14ac:dyDescent="0.25">
      <c r="O896" s="191"/>
      <c r="P896" s="191"/>
      <c r="Q896" s="191"/>
      <c r="R896" s="191"/>
    </row>
    <row r="897" spans="15:18" x14ac:dyDescent="0.25">
      <c r="O897" s="191"/>
      <c r="P897" s="191"/>
      <c r="Q897" s="191"/>
      <c r="R897" s="191"/>
    </row>
    <row r="898" spans="15:18" x14ac:dyDescent="0.25">
      <c r="O898" s="191"/>
      <c r="P898" s="191"/>
      <c r="Q898" s="191"/>
      <c r="R898" s="191"/>
    </row>
    <row r="899" spans="15:18" x14ac:dyDescent="0.25">
      <c r="O899" s="191"/>
      <c r="P899" s="191"/>
      <c r="Q899" s="191"/>
      <c r="R899" s="191"/>
    </row>
    <row r="900" spans="15:18" x14ac:dyDescent="0.25">
      <c r="O900" s="191"/>
      <c r="P900" s="191"/>
      <c r="Q900" s="191"/>
      <c r="R900" s="191"/>
    </row>
    <row r="901" spans="15:18" x14ac:dyDescent="0.25">
      <c r="O901" s="191"/>
      <c r="P901" s="191"/>
      <c r="Q901" s="191"/>
      <c r="R901" s="191"/>
    </row>
    <row r="902" spans="15:18" x14ac:dyDescent="0.25">
      <c r="O902" s="191"/>
      <c r="P902" s="191"/>
      <c r="Q902" s="191"/>
      <c r="R902" s="191"/>
    </row>
    <row r="903" spans="15:18" x14ac:dyDescent="0.25">
      <c r="O903" s="191"/>
      <c r="P903" s="191"/>
      <c r="Q903" s="191"/>
      <c r="R903" s="191"/>
    </row>
    <row r="904" spans="15:18" x14ac:dyDescent="0.25">
      <c r="O904" s="191"/>
      <c r="P904" s="191"/>
      <c r="Q904" s="191"/>
      <c r="R904" s="191"/>
    </row>
    <row r="905" spans="15:18" x14ac:dyDescent="0.25">
      <c r="O905" s="191"/>
      <c r="P905" s="191"/>
      <c r="Q905" s="191"/>
      <c r="R905" s="191"/>
    </row>
    <row r="906" spans="15:18" x14ac:dyDescent="0.25">
      <c r="O906" s="191"/>
      <c r="P906" s="191"/>
      <c r="Q906" s="191"/>
      <c r="R906" s="191"/>
    </row>
    <row r="907" spans="15:18" x14ac:dyDescent="0.25">
      <c r="O907" s="191"/>
      <c r="P907" s="191"/>
      <c r="Q907" s="191"/>
      <c r="R907" s="191"/>
    </row>
    <row r="908" spans="15:18" x14ac:dyDescent="0.25">
      <c r="O908" s="191"/>
      <c r="P908" s="191"/>
      <c r="Q908" s="191"/>
      <c r="R908" s="191"/>
    </row>
    <row r="909" spans="15:18" x14ac:dyDescent="0.25">
      <c r="O909" s="191"/>
      <c r="P909" s="191"/>
      <c r="Q909" s="191"/>
      <c r="R909" s="191"/>
    </row>
    <row r="910" spans="15:18" x14ac:dyDescent="0.25">
      <c r="O910" s="191"/>
      <c r="P910" s="191"/>
      <c r="Q910" s="191"/>
      <c r="R910" s="191"/>
    </row>
    <row r="911" spans="15:18" x14ac:dyDescent="0.25">
      <c r="O911" s="191"/>
      <c r="P911" s="191"/>
      <c r="Q911" s="191"/>
      <c r="R911" s="191"/>
    </row>
    <row r="912" spans="15:18" x14ac:dyDescent="0.25">
      <c r="O912" s="191"/>
      <c r="P912" s="191"/>
      <c r="Q912" s="191"/>
      <c r="R912" s="191"/>
    </row>
    <row r="913" spans="15:18" x14ac:dyDescent="0.25">
      <c r="O913" s="191"/>
      <c r="P913" s="191"/>
      <c r="Q913" s="191"/>
      <c r="R913" s="191"/>
    </row>
    <row r="914" spans="15:18" x14ac:dyDescent="0.25">
      <c r="O914" s="191"/>
      <c r="P914" s="191"/>
      <c r="Q914" s="191"/>
      <c r="R914" s="191"/>
    </row>
    <row r="915" spans="15:18" x14ac:dyDescent="0.25">
      <c r="O915" s="191"/>
      <c r="P915" s="191"/>
      <c r="Q915" s="191"/>
      <c r="R915" s="191"/>
    </row>
    <row r="916" spans="15:18" x14ac:dyDescent="0.25">
      <c r="O916" s="191"/>
      <c r="P916" s="191"/>
      <c r="Q916" s="191"/>
      <c r="R916" s="191"/>
    </row>
    <row r="917" spans="15:18" x14ac:dyDescent="0.25">
      <c r="O917" s="191"/>
      <c r="P917" s="191"/>
      <c r="Q917" s="191"/>
      <c r="R917" s="191"/>
    </row>
    <row r="918" spans="15:18" x14ac:dyDescent="0.25">
      <c r="O918" s="191"/>
      <c r="P918" s="191"/>
      <c r="Q918" s="191"/>
      <c r="R918" s="191"/>
    </row>
    <row r="919" spans="15:18" x14ac:dyDescent="0.25">
      <c r="O919" s="191"/>
      <c r="P919" s="191"/>
      <c r="Q919" s="191"/>
      <c r="R919" s="191"/>
    </row>
    <row r="920" spans="15:18" x14ac:dyDescent="0.25">
      <c r="O920" s="191"/>
      <c r="P920" s="191"/>
      <c r="Q920" s="191"/>
      <c r="R920" s="191"/>
    </row>
    <row r="921" spans="15:18" x14ac:dyDescent="0.25">
      <c r="O921" s="191"/>
      <c r="P921" s="191"/>
      <c r="Q921" s="191"/>
      <c r="R921" s="191"/>
    </row>
    <row r="922" spans="15:18" x14ac:dyDescent="0.25">
      <c r="O922" s="191"/>
      <c r="P922" s="191"/>
      <c r="Q922" s="191"/>
      <c r="R922" s="191"/>
    </row>
    <row r="923" spans="15:18" x14ac:dyDescent="0.25">
      <c r="O923" s="191"/>
      <c r="P923" s="191"/>
      <c r="Q923" s="191"/>
      <c r="R923" s="191"/>
    </row>
    <row r="924" spans="15:18" x14ac:dyDescent="0.25">
      <c r="O924" s="191"/>
      <c r="P924" s="191"/>
      <c r="Q924" s="191"/>
      <c r="R924" s="191"/>
    </row>
    <row r="925" spans="15:18" x14ac:dyDescent="0.25">
      <c r="O925" s="191"/>
      <c r="P925" s="191"/>
      <c r="Q925" s="191"/>
      <c r="R925" s="191"/>
    </row>
    <row r="926" spans="15:18" x14ac:dyDescent="0.25">
      <c r="O926" s="191"/>
      <c r="P926" s="191"/>
      <c r="Q926" s="191"/>
      <c r="R926" s="191"/>
    </row>
    <row r="927" spans="15:18" x14ac:dyDescent="0.25">
      <c r="O927" s="191"/>
      <c r="P927" s="191"/>
      <c r="Q927" s="191"/>
      <c r="R927" s="191"/>
    </row>
    <row r="928" spans="15:18" x14ac:dyDescent="0.25">
      <c r="O928" s="191"/>
      <c r="P928" s="191"/>
      <c r="Q928" s="191"/>
      <c r="R928" s="191"/>
    </row>
    <row r="929" spans="15:18" x14ac:dyDescent="0.25">
      <c r="O929" s="191"/>
      <c r="P929" s="191"/>
      <c r="Q929" s="191"/>
      <c r="R929" s="191"/>
    </row>
    <row r="930" spans="15:18" x14ac:dyDescent="0.25">
      <c r="O930" s="191"/>
      <c r="P930" s="191"/>
      <c r="Q930" s="191"/>
      <c r="R930" s="191"/>
    </row>
    <row r="931" spans="15:18" x14ac:dyDescent="0.25">
      <c r="O931" s="191"/>
      <c r="P931" s="191"/>
      <c r="Q931" s="191"/>
      <c r="R931" s="191"/>
    </row>
    <row r="932" spans="15:18" x14ac:dyDescent="0.25">
      <c r="O932" s="191"/>
      <c r="P932" s="191"/>
      <c r="Q932" s="191"/>
      <c r="R932" s="191"/>
    </row>
    <row r="933" spans="15:18" x14ac:dyDescent="0.25">
      <c r="O933" s="191"/>
      <c r="P933" s="191"/>
      <c r="Q933" s="191"/>
      <c r="R933" s="191"/>
    </row>
    <row r="934" spans="15:18" x14ac:dyDescent="0.25">
      <c r="O934" s="191"/>
      <c r="P934" s="191"/>
      <c r="Q934" s="191"/>
      <c r="R934" s="191"/>
    </row>
    <row r="935" spans="15:18" x14ac:dyDescent="0.25">
      <c r="O935" s="191"/>
      <c r="P935" s="191"/>
      <c r="Q935" s="191"/>
      <c r="R935" s="191"/>
    </row>
    <row r="936" spans="15:18" x14ac:dyDescent="0.25">
      <c r="O936" s="191"/>
      <c r="P936" s="191"/>
      <c r="Q936" s="191"/>
      <c r="R936" s="191"/>
    </row>
    <row r="937" spans="15:18" x14ac:dyDescent="0.25">
      <c r="O937" s="191"/>
      <c r="P937" s="191"/>
      <c r="Q937" s="191"/>
      <c r="R937" s="191"/>
    </row>
    <row r="938" spans="15:18" x14ac:dyDescent="0.25">
      <c r="O938" s="191"/>
      <c r="P938" s="191"/>
      <c r="Q938" s="191"/>
      <c r="R938" s="191"/>
    </row>
    <row r="939" spans="15:18" x14ac:dyDescent="0.25">
      <c r="O939" s="191"/>
      <c r="P939" s="191"/>
      <c r="Q939" s="191"/>
      <c r="R939" s="191"/>
    </row>
    <row r="940" spans="15:18" x14ac:dyDescent="0.25">
      <c r="O940" s="191"/>
      <c r="P940" s="191"/>
      <c r="Q940" s="191"/>
      <c r="R940" s="191"/>
    </row>
    <row r="941" spans="15:18" x14ac:dyDescent="0.25">
      <c r="O941" s="191"/>
      <c r="P941" s="191"/>
      <c r="Q941" s="191"/>
      <c r="R941" s="191"/>
    </row>
    <row r="942" spans="15:18" x14ac:dyDescent="0.25">
      <c r="O942" s="191"/>
      <c r="P942" s="191"/>
      <c r="Q942" s="191"/>
      <c r="R942" s="191"/>
    </row>
    <row r="943" spans="15:18" x14ac:dyDescent="0.25">
      <c r="O943" s="191"/>
      <c r="P943" s="191"/>
      <c r="Q943" s="191"/>
      <c r="R943" s="191"/>
    </row>
    <row r="944" spans="15:18" x14ac:dyDescent="0.25">
      <c r="O944" s="191"/>
      <c r="P944" s="191"/>
      <c r="Q944" s="191"/>
      <c r="R944" s="191"/>
    </row>
    <row r="945" spans="15:18" x14ac:dyDescent="0.25">
      <c r="O945" s="191"/>
      <c r="P945" s="191"/>
      <c r="Q945" s="191"/>
      <c r="R945" s="191"/>
    </row>
    <row r="946" spans="15:18" x14ac:dyDescent="0.25">
      <c r="O946" s="191"/>
      <c r="P946" s="191"/>
      <c r="Q946" s="191"/>
      <c r="R946" s="191"/>
    </row>
    <row r="947" spans="15:18" x14ac:dyDescent="0.25">
      <c r="O947" s="191"/>
      <c r="P947" s="191"/>
      <c r="Q947" s="191"/>
      <c r="R947" s="191"/>
    </row>
    <row r="948" spans="15:18" x14ac:dyDescent="0.25">
      <c r="O948" s="191"/>
      <c r="P948" s="191"/>
      <c r="Q948" s="191"/>
      <c r="R948" s="191"/>
    </row>
    <row r="949" spans="15:18" x14ac:dyDescent="0.25">
      <c r="O949" s="191"/>
      <c r="P949" s="191"/>
      <c r="Q949" s="191"/>
      <c r="R949" s="191"/>
    </row>
    <row r="950" spans="15:18" x14ac:dyDescent="0.25">
      <c r="O950" s="191"/>
      <c r="P950" s="191"/>
      <c r="Q950" s="191"/>
      <c r="R950" s="191"/>
    </row>
    <row r="951" spans="15:18" x14ac:dyDescent="0.25">
      <c r="O951" s="191"/>
      <c r="P951" s="191"/>
      <c r="Q951" s="191"/>
      <c r="R951" s="191"/>
    </row>
    <row r="952" spans="15:18" x14ac:dyDescent="0.25">
      <c r="O952" s="191"/>
      <c r="P952" s="191"/>
      <c r="Q952" s="191"/>
      <c r="R952" s="191"/>
    </row>
    <row r="953" spans="15:18" x14ac:dyDescent="0.25">
      <c r="O953" s="191"/>
      <c r="P953" s="191"/>
      <c r="Q953" s="191"/>
      <c r="R953" s="191"/>
    </row>
    <row r="954" spans="15:18" x14ac:dyDescent="0.25">
      <c r="O954" s="191"/>
      <c r="P954" s="191"/>
      <c r="Q954" s="191"/>
      <c r="R954" s="191"/>
    </row>
    <row r="955" spans="15:18" x14ac:dyDescent="0.25">
      <c r="O955" s="191"/>
      <c r="P955" s="191"/>
      <c r="Q955" s="191"/>
      <c r="R955" s="191"/>
    </row>
    <row r="956" spans="15:18" x14ac:dyDescent="0.25">
      <c r="O956" s="191"/>
      <c r="P956" s="191"/>
      <c r="Q956" s="191"/>
      <c r="R956" s="191"/>
    </row>
    <row r="957" spans="15:18" x14ac:dyDescent="0.25">
      <c r="O957" s="191"/>
      <c r="P957" s="191"/>
      <c r="Q957" s="191"/>
      <c r="R957" s="191"/>
    </row>
    <row r="958" spans="15:18" x14ac:dyDescent="0.25">
      <c r="O958" s="191"/>
      <c r="P958" s="191"/>
      <c r="Q958" s="191"/>
      <c r="R958" s="191"/>
    </row>
    <row r="959" spans="15:18" x14ac:dyDescent="0.25">
      <c r="O959" s="191"/>
      <c r="P959" s="191"/>
      <c r="Q959" s="191"/>
      <c r="R959" s="191"/>
    </row>
    <row r="960" spans="15:18" x14ac:dyDescent="0.25">
      <c r="O960" s="191"/>
      <c r="P960" s="191"/>
      <c r="Q960" s="191"/>
      <c r="R960" s="191"/>
    </row>
    <row r="961" spans="15:18" x14ac:dyDescent="0.25">
      <c r="O961" s="191"/>
      <c r="P961" s="191"/>
      <c r="Q961" s="191"/>
      <c r="R961" s="191"/>
    </row>
    <row r="962" spans="15:18" x14ac:dyDescent="0.25">
      <c r="O962" s="191"/>
      <c r="P962" s="191"/>
      <c r="Q962" s="191"/>
      <c r="R962" s="191"/>
    </row>
    <row r="963" spans="15:18" x14ac:dyDescent="0.25">
      <c r="O963" s="191"/>
      <c r="P963" s="191"/>
      <c r="Q963" s="191"/>
      <c r="R963" s="191"/>
    </row>
    <row r="964" spans="15:18" x14ac:dyDescent="0.25">
      <c r="O964" s="191"/>
      <c r="P964" s="191"/>
      <c r="Q964" s="191"/>
      <c r="R964" s="191"/>
    </row>
    <row r="965" spans="15:18" x14ac:dyDescent="0.25">
      <c r="O965" s="191"/>
      <c r="P965" s="191"/>
      <c r="Q965" s="191"/>
      <c r="R965" s="191"/>
    </row>
    <row r="966" spans="15:18" x14ac:dyDescent="0.25">
      <c r="O966" s="191"/>
      <c r="P966" s="191"/>
      <c r="Q966" s="191"/>
      <c r="R966" s="191"/>
    </row>
    <row r="967" spans="15:18" x14ac:dyDescent="0.25">
      <c r="O967" s="191"/>
      <c r="P967" s="191"/>
      <c r="Q967" s="191"/>
      <c r="R967" s="191"/>
    </row>
    <row r="968" spans="15:18" x14ac:dyDescent="0.25">
      <c r="O968" s="191"/>
      <c r="P968" s="191"/>
      <c r="Q968" s="191"/>
      <c r="R968" s="191"/>
    </row>
    <row r="969" spans="15:18" x14ac:dyDescent="0.25">
      <c r="O969" s="191"/>
      <c r="P969" s="191"/>
      <c r="Q969" s="191"/>
      <c r="R969" s="191"/>
    </row>
    <row r="970" spans="15:18" x14ac:dyDescent="0.25">
      <c r="O970" s="191"/>
      <c r="P970" s="191"/>
      <c r="Q970" s="191"/>
      <c r="R970" s="191"/>
    </row>
    <row r="971" spans="15:18" x14ac:dyDescent="0.25">
      <c r="O971" s="191"/>
      <c r="P971" s="191"/>
      <c r="Q971" s="191"/>
      <c r="R971" s="191"/>
    </row>
    <row r="972" spans="15:18" x14ac:dyDescent="0.25">
      <c r="O972" s="191"/>
      <c r="P972" s="191"/>
      <c r="Q972" s="191"/>
      <c r="R972" s="191"/>
    </row>
    <row r="973" spans="15:18" x14ac:dyDescent="0.25">
      <c r="O973" s="191"/>
      <c r="P973" s="191"/>
      <c r="Q973" s="191"/>
      <c r="R973" s="191"/>
    </row>
    <row r="974" spans="15:18" x14ac:dyDescent="0.25">
      <c r="O974" s="191"/>
      <c r="P974" s="191"/>
      <c r="Q974" s="191"/>
      <c r="R974" s="191"/>
    </row>
    <row r="975" spans="15:18" x14ac:dyDescent="0.25">
      <c r="O975" s="191"/>
      <c r="P975" s="191"/>
      <c r="Q975" s="191"/>
      <c r="R975" s="191"/>
    </row>
    <row r="976" spans="15:18" x14ac:dyDescent="0.25">
      <c r="O976" s="191"/>
      <c r="P976" s="191"/>
      <c r="Q976" s="191"/>
      <c r="R976" s="191"/>
    </row>
    <row r="977" spans="15:18" x14ac:dyDescent="0.25">
      <c r="O977" s="191"/>
      <c r="P977" s="191"/>
      <c r="Q977" s="191"/>
      <c r="R977" s="191"/>
    </row>
    <row r="978" spans="15:18" x14ac:dyDescent="0.25">
      <c r="O978" s="191"/>
      <c r="P978" s="191"/>
      <c r="Q978" s="191"/>
      <c r="R978" s="191"/>
    </row>
    <row r="979" spans="15:18" x14ac:dyDescent="0.25">
      <c r="O979" s="191"/>
      <c r="P979" s="191"/>
      <c r="Q979" s="191"/>
      <c r="R979" s="191"/>
    </row>
    <row r="980" spans="15:18" x14ac:dyDescent="0.25">
      <c r="O980" s="191"/>
      <c r="P980" s="191"/>
      <c r="Q980" s="191"/>
      <c r="R980" s="191"/>
    </row>
    <row r="981" spans="15:18" x14ac:dyDescent="0.25">
      <c r="O981" s="191"/>
      <c r="P981" s="191"/>
      <c r="Q981" s="191"/>
      <c r="R981" s="191"/>
    </row>
    <row r="982" spans="15:18" x14ac:dyDescent="0.25">
      <c r="O982" s="191"/>
      <c r="P982" s="191"/>
      <c r="Q982" s="191"/>
      <c r="R982" s="191"/>
    </row>
    <row r="983" spans="15:18" x14ac:dyDescent="0.25">
      <c r="O983" s="191"/>
      <c r="P983" s="191"/>
      <c r="Q983" s="191"/>
      <c r="R983" s="191"/>
    </row>
    <row r="984" spans="15:18" x14ac:dyDescent="0.25">
      <c r="O984" s="191"/>
      <c r="P984" s="191"/>
      <c r="Q984" s="191"/>
      <c r="R984" s="191"/>
    </row>
    <row r="985" spans="15:18" x14ac:dyDescent="0.25">
      <c r="O985" s="191"/>
      <c r="P985" s="191"/>
      <c r="Q985" s="191"/>
      <c r="R985" s="191"/>
    </row>
    <row r="986" spans="15:18" x14ac:dyDescent="0.25">
      <c r="O986" s="191"/>
      <c r="P986" s="191"/>
      <c r="Q986" s="191"/>
      <c r="R986" s="191"/>
    </row>
    <row r="987" spans="15:18" x14ac:dyDescent="0.25">
      <c r="O987" s="191"/>
      <c r="P987" s="191"/>
      <c r="Q987" s="191"/>
      <c r="R987" s="191"/>
    </row>
    <row r="988" spans="15:18" x14ac:dyDescent="0.25">
      <c r="O988" s="191"/>
      <c r="P988" s="191"/>
      <c r="Q988" s="191"/>
      <c r="R988" s="191"/>
    </row>
    <row r="989" spans="15:18" x14ac:dyDescent="0.25">
      <c r="O989" s="191"/>
      <c r="P989" s="191"/>
      <c r="Q989" s="191"/>
      <c r="R989" s="191"/>
    </row>
    <row r="990" spans="15:18" x14ac:dyDescent="0.25">
      <c r="O990" s="191"/>
      <c r="P990" s="191"/>
      <c r="Q990" s="191"/>
      <c r="R990" s="191"/>
    </row>
    <row r="991" spans="15:18" x14ac:dyDescent="0.25">
      <c r="O991" s="191"/>
      <c r="P991" s="191"/>
      <c r="Q991" s="191"/>
      <c r="R991" s="191"/>
    </row>
    <row r="992" spans="15:18" x14ac:dyDescent="0.25">
      <c r="O992" s="191"/>
      <c r="P992" s="191"/>
      <c r="Q992" s="191"/>
      <c r="R992" s="191"/>
    </row>
    <row r="993" spans="14:18" x14ac:dyDescent="0.25">
      <c r="O993" s="191"/>
      <c r="P993" s="191"/>
      <c r="Q993" s="191"/>
      <c r="R993" s="191"/>
    </row>
    <row r="994" spans="14:18" x14ac:dyDescent="0.25">
      <c r="O994" s="191"/>
      <c r="P994" s="191"/>
      <c r="Q994" s="191"/>
      <c r="R994" s="191"/>
    </row>
    <row r="995" spans="14:18" x14ac:dyDescent="0.25">
      <c r="O995" s="191"/>
      <c r="P995" s="191"/>
      <c r="Q995" s="191"/>
      <c r="R995" s="191"/>
    </row>
    <row r="996" spans="14:18" x14ac:dyDescent="0.25">
      <c r="O996" s="191"/>
      <c r="P996" s="191"/>
      <c r="Q996" s="191"/>
      <c r="R996" s="191"/>
    </row>
    <row r="997" spans="14:18" x14ac:dyDescent="0.25">
      <c r="O997" s="191"/>
      <c r="P997" s="191"/>
      <c r="Q997" s="191"/>
      <c r="R997" s="191"/>
    </row>
    <row r="998" spans="14:18" x14ac:dyDescent="0.25">
      <c r="O998" s="191"/>
      <c r="P998" s="191"/>
      <c r="Q998" s="191"/>
      <c r="R998" s="191"/>
    </row>
    <row r="999" spans="14:18" x14ac:dyDescent="0.25">
      <c r="O999" s="191"/>
      <c r="P999" s="191"/>
      <c r="Q999" s="191"/>
      <c r="R999" s="191"/>
    </row>
    <row r="1000" spans="14:18" x14ac:dyDescent="0.25">
      <c r="O1000" s="191"/>
      <c r="P1000" s="191"/>
      <c r="Q1000" s="191"/>
      <c r="R1000" s="191"/>
    </row>
    <row r="1001" spans="14:18" x14ac:dyDescent="0.25">
      <c r="N1001" s="192"/>
      <c r="O1001" s="193"/>
      <c r="P1001" s="193"/>
      <c r="Q1001" s="193"/>
      <c r="R1001" s="193"/>
    </row>
  </sheetData>
  <sheetProtection formatCells="0" formatColumns="0" formatRows="0" insertColumns="0" insertHyperlinks="0" deleteColumns="0" selectLockedCells="1"/>
  <customSheetViews>
    <customSheetView guid="{F775BF75-D0FA-43A4-AB91-EF60F5E14033}" scale="120" state="hidden">
      <pane ySplit="7" topLeftCell="A85" activePane="bottomLeft" state="frozen"/>
      <selection pane="bottomLeft" activeCell="A86" sqref="A86"/>
    </customSheetView>
    <customSheetView guid="{F6B961D1-5561-4F67-8281-8DEF7EC36431}" scale="120" state="hidden">
      <pane ySplit="7" topLeftCell="A85" activePane="bottomLeft" state="frozen"/>
      <selection pane="bottomLeft" activeCell="A86" sqref="A86"/>
    </customSheetView>
    <customSheetView guid="{D270E353-F87F-4A8E-A9CD-0E7D67CD15E6}" scale="120" state="hidden">
      <pane ySplit="7" topLeftCell="A85" activePane="bottomLeft" state="frozen"/>
      <selection pane="bottomLeft" activeCell="A86" sqref="A86"/>
    </customSheetView>
  </customSheetViews>
  <mergeCells count="3">
    <mergeCell ref="C3:M3"/>
    <mergeCell ref="C4:M4"/>
    <mergeCell ref="C2:J2"/>
  </mergeCells>
  <phoneticPr fontId="9" type="noConversion"/>
  <conditionalFormatting sqref="B9 B11 B13:B100">
    <cfRule type="expression" dxfId="76" priority="33" stopIfTrue="1">
      <formula>AND(ISTEXT(A9),ISBLANK(B9))</formula>
    </cfRule>
  </conditionalFormatting>
  <conditionalFormatting sqref="H9:H100">
    <cfRule type="expression" dxfId="75" priority="34" stopIfTrue="1">
      <formula>AND(ISTEXT(A9),ISBLANK(H9),OR(C9="Angestellte(r)",C9="Arbeiter-Monatsl.", C9="Arbeiter-Stundenl.", C9="freier DN-Monatsbez.",C9="freier DN-Stundenbez."))</formula>
    </cfRule>
  </conditionalFormatting>
  <conditionalFormatting sqref="E9:E12 E14:E100">
    <cfRule type="expression" dxfId="74" priority="35" stopIfTrue="1">
      <formula>AND(ISTEXT(A9),ISBLANK(E9))</formula>
    </cfRule>
  </conditionalFormatting>
  <conditionalFormatting sqref="C8:C100">
    <cfRule type="expression" dxfId="73" priority="36" stopIfTrue="1">
      <formula>AND(ISTEXT(A8),ISBLANK(C8))</formula>
    </cfRule>
  </conditionalFormatting>
  <conditionalFormatting sqref="D8:D12 D14:D100">
    <cfRule type="expression" dxfId="72" priority="37" stopIfTrue="1">
      <formula>AND(ISTEXT(A8),ISBLANK(D8))</formula>
    </cfRule>
  </conditionalFormatting>
  <conditionalFormatting sqref="F9:F100">
    <cfRule type="expression" dxfId="71" priority="38" stopIfTrue="1">
      <formula>AND(ISTEXT(A9),ISBLANK(F9))</formula>
    </cfRule>
  </conditionalFormatting>
  <conditionalFormatting sqref="G9:G100">
    <cfRule type="expression" dxfId="70" priority="39" stopIfTrue="1">
      <formula>AND(ISTEXT(A9),ISBLANK(G9),OR(C9="Angestellte(r)",C9="Arbeiter-Monatsl.",C9="freier DN-Monatsbez."))</formula>
    </cfRule>
  </conditionalFormatting>
  <conditionalFormatting sqref="L9:L100">
    <cfRule type="expression" dxfId="69" priority="40" stopIfTrue="1">
      <formula>AND(ISTEXT(A9),ISBLANK(L9),OR(C9="geschf. Gesellsch.",C9="Eigentümer(in)",C9="sonstige(s)-Stundenabr."))</formula>
    </cfRule>
  </conditionalFormatting>
  <conditionalFormatting sqref="I9:I100">
    <cfRule type="expression" dxfId="68" priority="41" stopIfTrue="1">
      <formula>AND(ISTEXT($A9),ISBLANK(I9),OR($C9="Angestellte(r)",$C9="Arbeiter-Monatsl.",$C9="Arbeiter-Stundenl.",$C9="freier DN-Monatsbez.",$C9="freier DN-Stundenbez."))</formula>
    </cfRule>
  </conditionalFormatting>
  <conditionalFormatting sqref="J9:J100">
    <cfRule type="expression" dxfId="67" priority="42" stopIfTrue="1">
      <formula>AND(ISTEXT($A9),ISBLANK(J9),FB_HELP_GKZ_MAX&gt;0,OR($C9="Angestellte(r)",$C9="Arbeiter-Monatsl.",$C9="Arbeiter-Stundenl.",$C9="freier DN-Monatsbez.",$C9="freier DN-Stundenbez."))</formula>
    </cfRule>
  </conditionalFormatting>
  <conditionalFormatting sqref="C2 K2:L2">
    <cfRule type="expression" dxfId="66" priority="30" stopIfTrue="1">
      <formula>ISBLANK(FB_ANG_FVNR)</formula>
    </cfRule>
  </conditionalFormatting>
  <conditionalFormatting sqref="C3">
    <cfRule type="expression" dxfId="65" priority="31" stopIfTrue="1">
      <formula>ISBLANK(FB_ANG_NUMMER)</formula>
    </cfRule>
  </conditionalFormatting>
  <conditionalFormatting sqref="C4">
    <cfRule type="expression" dxfId="64" priority="32" stopIfTrue="1">
      <formula>ISBLANK(FB_ANG_FIRMA)</formula>
    </cfRule>
  </conditionalFormatting>
  <conditionalFormatting sqref="A8">
    <cfRule type="expression" dxfId="63" priority="46" stopIfTrue="1">
      <formula>ISBLANK(A8)</formula>
    </cfRule>
  </conditionalFormatting>
  <conditionalFormatting sqref="H8">
    <cfRule type="expression" dxfId="62" priority="11" stopIfTrue="1">
      <formula>AND(ISTEXT(A8),ISBLANK(H8),OR(C8="Angestellte(r)",C8="Arbeiter-Monatsl.", C8="Arbeiter-Stundenl.", C8="freier DN-Monatsbez.",C8="freier DN-Stundenbez."))</formula>
    </cfRule>
  </conditionalFormatting>
  <conditionalFormatting sqref="F8">
    <cfRule type="expression" dxfId="61" priority="15" stopIfTrue="1">
      <formula>AND(ISTEXT(A8),ISBLANK(F8))</formula>
    </cfRule>
  </conditionalFormatting>
  <conditionalFormatting sqref="G8">
    <cfRule type="expression" dxfId="60" priority="16" stopIfTrue="1">
      <formula>AND(ISTEXT(A8),ISBLANK(G8),OR(C8="Angestellte(r)",C8="Arbeiter-Monatsl.",C8="freier DN-Monatsbez."))</formula>
    </cfRule>
  </conditionalFormatting>
  <conditionalFormatting sqref="L8">
    <cfRule type="expression" dxfId="59" priority="17" stopIfTrue="1">
      <formula>AND(ISTEXT(A8),ISBLANK(L8),OR(C8="geschf. Gesellsch.",C8="Eigentümer(in)",C8="sonstige(s)-Stundenabr."))</formula>
    </cfRule>
  </conditionalFormatting>
  <conditionalFormatting sqref="I8">
    <cfRule type="expression" dxfId="58" priority="18" stopIfTrue="1">
      <formula>AND(ISTEXT($A8),ISBLANK(I8),OR($C8="Angestellte(r)",$C8="Arbeiter-Monatsl.",$C8="Arbeiter-Stundenl.",$C8="freier DN-Monatsbez.",$C8="freier DN-Stundenbez."))</formula>
    </cfRule>
  </conditionalFormatting>
  <conditionalFormatting sqref="J8">
    <cfRule type="expression" dxfId="57" priority="19" stopIfTrue="1">
      <formula>AND(ISTEXT($A8),ISBLANK(J8),FB_HELP_GKZ_MAX&gt;0,OR($C8="Angestellte(r)",$C8="Arbeiter-Monatsl.",$C8="Arbeiter-Stundenl.",$C8="freier DN-Monatsbez.",$C8="freier DN-Stundenbez."))</formula>
    </cfRule>
  </conditionalFormatting>
  <conditionalFormatting sqref="E8">
    <cfRule type="expression" dxfId="56" priority="8" stopIfTrue="1">
      <formula>AND(ISTEXT(A8),ISBLANK(E8))</formula>
    </cfRule>
  </conditionalFormatting>
  <conditionalFormatting sqref="B8">
    <cfRule type="expression" dxfId="55" priority="7" stopIfTrue="1">
      <formula>AND(ISTEXT(A8),ISBLANK(B8))</formula>
    </cfRule>
  </conditionalFormatting>
  <conditionalFormatting sqref="E13">
    <cfRule type="expression" dxfId="54" priority="5" stopIfTrue="1">
      <formula>AND(ISTEXT(A13),ISBLANK(E13))</formula>
    </cfRule>
  </conditionalFormatting>
  <conditionalFormatting sqref="D13">
    <cfRule type="expression" dxfId="53" priority="6" stopIfTrue="1">
      <formula>AND(ISTEXT(A13),ISBLANK(D13))</formula>
    </cfRule>
  </conditionalFormatting>
  <conditionalFormatting sqref="B10">
    <cfRule type="expression" dxfId="52" priority="2" stopIfTrue="1">
      <formula>AND(ISTEXT(A10),ISBLANK(B10))</formula>
    </cfRule>
  </conditionalFormatting>
  <conditionalFormatting sqref="B12">
    <cfRule type="expression" dxfId="51" priority="1" stopIfTrue="1">
      <formula>AND(ISTEXT(A12),ISBLANK(B12))</formula>
    </cfRule>
  </conditionalFormatting>
  <dataValidations xWindow="599" yWindow="324" count="11">
    <dataValidation type="decimal" allowBlank="1" showErrorMessage="1" errorTitle="Zahleneingabe" error="Geben Sie bitte einen Zahlenwert größer 0  und kleiner/gleich 60 ein" promptTitle="Zahlenangabe!" prompt="Geben Sie bitte die vereinbarte Wochenarbeitszeit (z.B. 40, 38,5, etc.) an (lt Dienstvertrag, Kollektivvertrag, etc)" sqref="G8:G100" xr:uid="{00000000-0002-0000-0500-000000000000}">
      <formula1>1</formula1>
      <formula2>60.01</formula2>
    </dataValidation>
    <dataValidation type="decimal" allowBlank="1" showErrorMessage="1" errorTitle="Zahleneingabe" error="Bitte geben Sie einen Zahlenwert zwischen o und 99.999,99 ein." promptTitle="Zahleneingabe!" prompt="Geben Sie bitte den Bruttomonatsbezug (ohne Überstunden und Überstundenpauschalen) des Mitarbeiters in der angegebenen Periode in EUR ein. Der Nachweis der Angaben ist durch Vorlage von Lohnzetteln oder Lohnkonten zu erbringen." sqref="H8:H100" xr:uid="{00000000-0002-0000-0500-000001000000}">
      <formula1>0</formula1>
      <formula2>99999.99</formula2>
    </dataValidation>
    <dataValidation type="custom" allowBlank="1" showErrorMessage="1" errorTitle="Zahleneingabe" error="Bitte überprüfen Sie, ob Ihr Förderungsvertrag die Anerkennung von Gemeinkosten in diesem Ausmaß zuläßt (siehe Gliederung zum Förderungsvertrag, Absatz unterhalb der Tabelle)._x000a_Für PTO und ABZ Projekte gilt: GKZ=0 (Null)" prompt="Für EWS-Projekte ist die Verrechnung von Gemeinkostenzuschlägen nicht möglich!" sqref="J8:J100" xr:uid="{00000000-0002-0000-0500-000002000000}">
      <formula1>J8&lt;=FB_HELP_GKZ_MAX</formula1>
    </dataValidation>
    <dataValidation type="decimal" operator="greaterThanOrEqual" allowBlank="1" showErrorMessage="1" errorTitle="Zahleneingabe" error="Bitte geben sie den Stundensatz als Dezimalzahl an." promptTitle="Zahleneingabe" prompt="Bitte geben sie den vertraglich fixierten Stundensatz an, falls für die entsprechende Person kein Stundensatz berechnet werden kann (z.B. weil kein Gehaltssmpfänger). Ein entsprechender Nachweis ist vorzulegen." sqref="L9:L100" xr:uid="{00000000-0002-0000-0500-000003000000}">
      <formula1>0</formula1>
    </dataValidation>
    <dataValidation type="list" showErrorMessage="1" error="Diese Position ist im Fördervertrag nicht vorgesehen. Bitte überprüfen Sie Ihre Angaben auf dem &quot;Summenblatt&quot;." prompt="Bitte ordenen Sie diese Kostenposition eindeutig einem Gliederungspunkt gem. Fördervertrag zu (siehe Summenblatt).  _x000a__x000a_ - Falls die Daten im Summenblatt noch nicht erfaßt sind, holen Sie dies bitte jetzt nach." sqref="A8:A100" xr:uid="{00000000-0002-0000-0500-000004000000}">
      <formula1>IF(VLOOKUP(FB_HELP_Aktionskennung,FB_HELP_Aktionstabelle,3)=1,FB_Help_Liste_nur_p,FB_Help_Liste_alle)</formula1>
    </dataValidation>
    <dataValidation type="decimal" operator="greaterThanOrEqual" allowBlank="1" showErrorMessage="1" errorTitle="Zahleneingabe" error="Bitte geben Sie die Projektstunden als Dezimalzahl an!" promptTitle="Zahleneingabe!" prompt="Geben Sie die Gesamtzahl der Projektstunden des Mitarbeiters in dieser Periode an. Bitte verwenden Sie Dezimalzahlen. Die entsprechenden nachvollziehbaren Zeitaufzeichnungen sind der Abrechnung beizulegen." sqref="F8:F100" xr:uid="{00000000-0002-0000-0500-000005000000}">
      <formula1>0</formula1>
    </dataValidation>
    <dataValidation type="list" allowBlank="1" showErrorMessage="1" errorTitle="Wert nicht vorgesehen" error="Geben Sie bitte eine entsprechende Bezeichnung ein bzw. wählen Sie den zutreffenden Eintrag aus der (dropdown-_x000a_) Liste!_x000a_" prompt="Wählen Sie einen Eintrag aus!" sqref="C8:C100" xr:uid="{00000000-0002-0000-0500-000006000000}">
      <formula1>FB_HELP_STATUS</formula1>
    </dataValidation>
    <dataValidation type="textLength" operator="lessThan" allowBlank="1" showErrorMessage="1" error="Bitte beschränken Sie Ihre Eingabe auf 50 Zeichen._x000a_" promptTitle="Texteingabe" prompt="Geben Sie den Namen der Person an, deren Kosten in dieser Zeile nachgewiesen werden. Die Erfassung einer Person (mit der entsprechenden &quot;Pos.lt.FV&quot;) für verschiedene Perioden ist zulässig." sqref="B8:B100" xr:uid="{00000000-0002-0000-0500-000007000000}">
      <formula1>50</formula1>
    </dataValidation>
    <dataValidation type="date" allowBlank="1" showErrorMessage="1" errorTitle="Datumseingabe" error="Bitte erfassen Sie den Beginn des Zeitraumes, für den diese Stundensatzberechnung gültig ist, als Datum (ab 1.1.2007)._x000a_" prompt="_x000a_" sqref="D8:D100" xr:uid="{00000000-0002-0000-0500-000008000000}">
      <formula1>39083</formula1>
      <formula2>TODAY()</formula2>
    </dataValidation>
    <dataValidation type="custom" allowBlank="1" showErrorMessage="1" errorTitle="Zahleneingabe" error="Bitte überprüfen Sie, ob Ihr Förderungsvertrag die Anerkennung von Lohnnebenkosten in diesem Ausmaß zuläßt (siehe Gliederung zum Förderungsvertrag, Absatz unterhalb der Tabelle)" sqref="I8:I100" xr:uid="{00000000-0002-0000-0500-000009000000}">
      <formula1>I8&lt;=FB_HELP_LNK_MAX</formula1>
    </dataValidation>
    <dataValidation type="custom" operator="greaterThanOrEqual" showErrorMessage="1" errorTitle="Datumseingabe" error="Bitte erfassen Sie das Ende des Zeitraumes als Datum._x000a_Das Datum muß später sein als das Datum in &quot;Periode von&quot;. Eine jahresübergreifende Periode darf nicht erfaßt werden. Das maximale Datum ist heute()._x000a_" prompt="_x000a_" sqref="E8:E100" xr:uid="{00000000-0002-0000-0500-00000A000000}">
      <formula1>IF(AND(YEAR(INDEX(FB_PERS_PERIODE_VON,ROW()-7))=YEAR(INDEX(FB_PERS_PERIODE_BIS,ROW()-7)),ISNUMBER(INDEX(FB_PERS_PERIODE_BIS,ROW()-7)),INDEX(FB_PERS_PERIODE_BIS,ROW()-7)&gt;=INDEX(FB_PERS_PERIODE_VON,ROW()-7)),TRUE,FALSE)</formula1>
    </dataValidation>
  </dataValidations>
  <printOptions horizontalCentered="1" gridLines="1"/>
  <pageMargins left="0.19685039370078741" right="0.19685039370078741" top="0.74803149606299213" bottom="1.1417322834645669" header="0.51181102362204722" footer="0.19685039370078741"/>
  <pageSetup paperSize="9" fitToHeight="0" orientation="landscape" blackAndWhite="1" r:id="rId1"/>
  <headerFooter alignWithMargins="0">
    <oddHeader>&amp;C&amp;"Arial,Fett"&amp;12&amp;A</oddHeader>
    <oddFooter>&amp;CSeite &amp;P&amp;R&amp;8firmenmäßige Fertigung des/der FörderungsnehmerIn</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18164-52EE-498B-9126-C8B430487546}">
  <sheetPr codeName="Förderquote_IXS_IXL"/>
  <dimension ref="A1:D13"/>
  <sheetViews>
    <sheetView zoomScale="110" zoomScaleNormal="110" workbookViewId="0">
      <selection activeCell="C22" sqref="C22"/>
    </sheetView>
  </sheetViews>
  <sheetFormatPr baseColWidth="10" defaultRowHeight="13.2" x14ac:dyDescent="0.25"/>
  <cols>
    <col min="1" max="1" width="36.44140625" customWidth="1"/>
    <col min="2" max="2" width="51" bestFit="1" customWidth="1"/>
    <col min="3" max="3" width="56.109375" customWidth="1"/>
    <col min="4" max="4" width="49.6640625" customWidth="1"/>
    <col min="9" max="9" width="27.6640625" customWidth="1"/>
  </cols>
  <sheetData>
    <row r="1" spans="1:4" ht="27" customHeight="1" x14ac:dyDescent="0.25">
      <c r="A1" s="201"/>
      <c r="B1" s="498" t="s">
        <v>656</v>
      </c>
      <c r="C1" s="498"/>
      <c r="D1" s="200"/>
    </row>
    <row r="2" spans="1:4" ht="13.8" x14ac:dyDescent="0.25">
      <c r="A2" s="317" t="str">
        <f>"Vorlagenversion: SUPERZAHL  "&amp;TEXT(FB_HELP_VERSION,"#,0")</f>
        <v>Vorlagenversion: SUPERZAHL  13,3</v>
      </c>
    </row>
    <row r="4" spans="1:4" ht="13.8" x14ac:dyDescent="0.25">
      <c r="A4" s="327" t="str">
        <f>IF(ISBLANK(FB_ANG_FVNR),"Förderungsvertragsnummer :",IF(ama_text="ja", "Genehmigungsscheiben Nr.:","Förderungsvertragsnummer:"))</f>
        <v>Förderungsvertragsnummer :</v>
      </c>
      <c r="B4" s="328" t="str">
        <f>IF(ISBLANK(FB_ANG_FVNR),"Förderungsvertragsnummer/Nummer Genehmigungsschreiben ist nicht erfaßt",UPPER(FB_ANG_FVNR))</f>
        <v>Förderungsvertragsnummer/Nummer Genehmigungsschreiben ist nicht erfaßt</v>
      </c>
    </row>
    <row r="5" spans="1:4" ht="13.8" x14ac:dyDescent="0.25">
      <c r="A5" s="329" t="s">
        <v>409</v>
      </c>
      <c r="B5" s="330" t="str">
        <f ca="1">Gültigkeiten!AO8</f>
        <v/>
      </c>
    </row>
    <row r="6" spans="1:4" ht="13.8" x14ac:dyDescent="0.25">
      <c r="A6" s="331" t="s">
        <v>149</v>
      </c>
      <c r="B6" s="332" t="str">
        <f>IF(ISBLANK(FB_ANG_FIRMA),"Förderungsnehmer/Firmenwortlaut ist nicht erfaßt",FB_ANG_FIRMA)</f>
        <v>Förderungsnehmer/Firmenwortlaut ist nicht erfaßt</v>
      </c>
    </row>
    <row r="8" spans="1:4" ht="13.8" x14ac:dyDescent="0.25">
      <c r="A8" s="320" t="s">
        <v>653</v>
      </c>
      <c r="B8" s="321" t="str">
        <f>MID(B4,10,3)</f>
        <v>sve</v>
      </c>
    </row>
    <row r="9" spans="1:4" ht="13.8" x14ac:dyDescent="0.25">
      <c r="A9" s="322" t="s">
        <v>651</v>
      </c>
      <c r="B9" s="323">
        <f ca="1">Summenblatt!H9</f>
        <v>0</v>
      </c>
    </row>
    <row r="10" spans="1:4" ht="13.8" x14ac:dyDescent="0.25">
      <c r="A10" s="322" t="s">
        <v>652</v>
      </c>
      <c r="B10" s="324"/>
    </row>
    <row r="11" spans="1:4" ht="13.8" x14ac:dyDescent="0.25">
      <c r="A11" s="325" t="s">
        <v>655</v>
      </c>
      <c r="B11" s="326" t="e">
        <f ca="1">(B10/B9)*100</f>
        <v>#DIV/0!</v>
      </c>
    </row>
    <row r="12" spans="1:4" ht="13.8" x14ac:dyDescent="0.25">
      <c r="B12" s="318"/>
    </row>
    <row r="13" spans="1:4" ht="13.8" x14ac:dyDescent="0.25">
      <c r="A13" s="317"/>
      <c r="B13" s="319"/>
    </row>
  </sheetData>
  <sheetProtection selectLockedCells="1"/>
  <mergeCells count="1">
    <mergeCell ref="B1:C1"/>
  </mergeCells>
  <conditionalFormatting sqref="B4">
    <cfRule type="expression" dxfId="50" priority="8" stopIfTrue="1">
      <formula>ISBLANK(FB_ANG_FVNR)</formula>
    </cfRule>
  </conditionalFormatting>
  <conditionalFormatting sqref="B6">
    <cfRule type="expression" dxfId="49" priority="9" stopIfTrue="1">
      <formula>ISBLANK(FB_ANG_FIRMA)</formula>
    </cfRule>
  </conditionalFormatting>
  <conditionalFormatting sqref="B5">
    <cfRule type="expression" dxfId="48" priority="10" stopIfTrue="1">
      <formula>OR(ISBLANK(FB_ANG_NUMMER),ISBLANK(FB_ANG_DATUM),ISBLANK(FB_ANG_EA_JA_NEIN))</formula>
    </cfRule>
  </conditionalFormatting>
  <conditionalFormatting sqref="B25">
    <cfRule type="cellIs" dxfId="47" priority="5" operator="greaterThan">
      <formula>0.5</formula>
    </cfRule>
  </conditionalFormatting>
  <conditionalFormatting sqref="B10">
    <cfRule type="expression" dxfId="46" priority="2">
      <formula>AND(ISTEXT(A10),ISBLANK(B10))</formula>
    </cfRule>
  </conditionalFormatting>
  <conditionalFormatting sqref="B11">
    <cfRule type="expression" dxfId="45" priority="1">
      <formula>OR(AND(B8="IXS",B11&gt;70),AND(B8="IXL",B11&gt;50))</formula>
    </cfRule>
  </conditionalFormatting>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AQ"/>
  <dimension ref="A1:O81"/>
  <sheetViews>
    <sheetView zoomScale="98" zoomScaleNormal="98" workbookViewId="0">
      <pane ySplit="7" topLeftCell="A8" activePane="bottomLeft" state="frozen"/>
      <selection activeCell="O606" sqref="O606"/>
      <selection pane="bottomLeft" activeCell="B9" sqref="B9"/>
    </sheetView>
  </sheetViews>
  <sheetFormatPr baseColWidth="10" defaultColWidth="0" defaultRowHeight="13.2" x14ac:dyDescent="0.25"/>
  <cols>
    <col min="1" max="1" width="5" customWidth="1"/>
    <col min="2" max="2" width="22.33203125" customWidth="1"/>
    <col min="3" max="3" width="18.44140625" customWidth="1"/>
    <col min="4" max="4" width="9" customWidth="1"/>
    <col min="5" max="5" width="12.33203125" customWidth="1"/>
    <col min="6" max="6" width="6.33203125" bestFit="1" customWidth="1"/>
    <col min="7" max="7" width="4" bestFit="1" customWidth="1"/>
    <col min="8" max="8" width="12.33203125" customWidth="1"/>
    <col min="9" max="9" width="9" customWidth="1"/>
    <col min="10" max="11" width="6.109375" customWidth="1"/>
    <col min="12" max="13" width="12.33203125" customWidth="1"/>
    <col min="14" max="14" width="9" customWidth="1"/>
    <col min="15" max="15" width="1.33203125" customWidth="1"/>
    <col min="16384" max="16384" width="1" customWidth="1"/>
  </cols>
  <sheetData>
    <row r="1" spans="1:15" x14ac:dyDescent="0.25">
      <c r="A1" s="160"/>
      <c r="B1" s="161"/>
      <c r="C1" s="160"/>
      <c r="D1" s="160"/>
      <c r="E1" s="160"/>
      <c r="F1" s="160"/>
      <c r="G1" s="160"/>
      <c r="H1" s="160"/>
      <c r="I1" s="160"/>
      <c r="J1" s="160"/>
      <c r="K1" s="160"/>
      <c r="L1" s="160"/>
      <c r="M1" s="160"/>
      <c r="N1" s="160"/>
      <c r="O1" s="144"/>
    </row>
    <row r="2" spans="1:15" x14ac:dyDescent="0.25">
      <c r="A2" s="33"/>
      <c r="B2" s="33" t="s">
        <v>147</v>
      </c>
      <c r="C2" s="499"/>
      <c r="D2" s="499"/>
      <c r="E2" s="499"/>
      <c r="F2" s="499"/>
      <c r="G2" s="499"/>
      <c r="H2" s="499"/>
      <c r="I2" s="499"/>
      <c r="J2" s="499"/>
      <c r="K2" s="499"/>
      <c r="L2" s="499"/>
      <c r="M2" s="126"/>
      <c r="N2" s="266" t="str">
        <f>Summenblatt!J2</f>
        <v>Vorl.vers: SUPERZAHL  13,25</v>
      </c>
      <c r="O2" s="144"/>
    </row>
    <row r="3" spans="1:15" x14ac:dyDescent="0.25">
      <c r="A3" s="33"/>
      <c r="B3" s="33" t="s">
        <v>409</v>
      </c>
      <c r="C3" s="500" t="s">
        <v>341</v>
      </c>
      <c r="D3" s="500"/>
      <c r="E3" s="500"/>
      <c r="F3" s="500"/>
      <c r="G3" s="500"/>
      <c r="H3" s="500"/>
      <c r="I3" s="500"/>
      <c r="J3" s="500"/>
      <c r="K3" s="500"/>
      <c r="L3" s="500"/>
      <c r="M3" s="45"/>
      <c r="N3" s="45"/>
      <c r="O3" s="144"/>
    </row>
    <row r="4" spans="1:15" x14ac:dyDescent="0.25">
      <c r="A4" s="33"/>
      <c r="B4" s="34" t="s">
        <v>765</v>
      </c>
      <c r="C4" s="490"/>
      <c r="D4" s="490"/>
      <c r="E4" s="490"/>
      <c r="F4" s="490"/>
      <c r="G4" s="490"/>
      <c r="H4" s="490"/>
      <c r="I4" s="490"/>
      <c r="J4" s="490"/>
      <c r="K4" s="490"/>
      <c r="L4" s="490"/>
      <c r="M4" s="123"/>
      <c r="N4" s="123"/>
      <c r="O4" s="144"/>
    </row>
    <row r="5" spans="1:15" x14ac:dyDescent="0.25">
      <c r="A5" s="90"/>
      <c r="B5" s="33"/>
      <c r="C5" s="124"/>
      <c r="D5" s="124"/>
      <c r="E5" s="124"/>
      <c r="F5" s="124"/>
      <c r="G5" s="124"/>
      <c r="H5" s="124"/>
      <c r="I5" s="124"/>
      <c r="J5" s="124"/>
      <c r="K5" s="124"/>
      <c r="L5" s="119" t="s">
        <v>39</v>
      </c>
      <c r="M5" s="78">
        <f>FAQ_Kosten</f>
        <v>0</v>
      </c>
      <c r="N5" s="124"/>
      <c r="O5" s="144"/>
    </row>
    <row r="6" spans="1:15" x14ac:dyDescent="0.25">
      <c r="A6" s="91">
        <f t="array" ref="A6">MAX(ISTEXT(A12:A65543)*(ROW(A12:A65543)))</f>
        <v>76</v>
      </c>
      <c r="B6" s="35"/>
      <c r="C6" s="30"/>
      <c r="D6" s="30"/>
      <c r="E6" s="30"/>
      <c r="F6" s="11"/>
      <c r="G6" s="11"/>
      <c r="H6" s="2"/>
      <c r="I6" s="30"/>
      <c r="J6" s="30"/>
      <c r="K6" s="30"/>
      <c r="L6" s="19"/>
      <c r="M6" s="162"/>
      <c r="N6" s="30"/>
      <c r="O6" s="144"/>
    </row>
    <row r="7" spans="1:15" ht="48.75" customHeight="1" x14ac:dyDescent="0.25">
      <c r="A7" s="196" t="s">
        <v>776</v>
      </c>
      <c r="B7" s="85" t="s">
        <v>150</v>
      </c>
      <c r="C7" s="84" t="s">
        <v>14</v>
      </c>
      <c r="D7" s="84" t="s">
        <v>153</v>
      </c>
      <c r="E7" s="84" t="s">
        <v>29</v>
      </c>
      <c r="F7" s="86" t="s">
        <v>28</v>
      </c>
      <c r="G7" s="29" t="s">
        <v>2</v>
      </c>
      <c r="H7" s="29" t="s">
        <v>27</v>
      </c>
      <c r="I7" s="84" t="s">
        <v>151</v>
      </c>
      <c r="J7" s="87" t="s">
        <v>30</v>
      </c>
      <c r="K7" s="84" t="s">
        <v>155</v>
      </c>
      <c r="L7" s="84" t="s">
        <v>154</v>
      </c>
      <c r="M7" s="84" t="s">
        <v>13</v>
      </c>
      <c r="N7" s="84" t="str">
        <f>IF(ISNUMBER(FB_Help_Anz_Beg_d_Arb_JN),"Beginn d.
Arbeiten-
siehe Anl.","nicht relevant")</f>
        <v>nicht relevant</v>
      </c>
      <c r="O7" s="84"/>
    </row>
    <row r="8" spans="1:15" x14ac:dyDescent="0.25">
      <c r="A8" s="145"/>
      <c r="B8" s="146"/>
      <c r="C8" s="146"/>
      <c r="D8" s="147"/>
      <c r="E8" s="151"/>
      <c r="F8" s="149"/>
      <c r="G8" s="150"/>
      <c r="H8" s="151"/>
      <c r="I8" s="147"/>
      <c r="J8" s="152"/>
      <c r="K8" s="153"/>
      <c r="L8" s="151"/>
      <c r="M8" s="154"/>
      <c r="N8" s="147"/>
      <c r="O8" s="31"/>
    </row>
    <row r="9" spans="1:15" x14ac:dyDescent="0.25">
      <c r="A9" s="145"/>
      <c r="B9" s="187"/>
      <c r="C9" s="146"/>
      <c r="D9" s="147"/>
      <c r="E9" s="151"/>
      <c r="F9" s="149"/>
      <c r="G9" s="150"/>
      <c r="H9" s="151"/>
      <c r="I9" s="147"/>
      <c r="J9" s="152"/>
      <c r="K9" s="153"/>
      <c r="L9" s="151"/>
      <c r="M9" s="154"/>
      <c r="N9" s="147"/>
      <c r="O9" s="31"/>
    </row>
    <row r="10" spans="1:15" x14ac:dyDescent="0.25">
      <c r="A10" s="145"/>
      <c r="B10" s="146"/>
      <c r="C10" s="146"/>
      <c r="D10" s="147"/>
      <c r="E10" s="151"/>
      <c r="F10" s="149"/>
      <c r="G10" s="150"/>
      <c r="H10" s="151"/>
      <c r="I10" s="147"/>
      <c r="J10" s="152"/>
      <c r="K10" s="153"/>
      <c r="L10" s="151"/>
      <c r="M10" s="154"/>
      <c r="N10" s="147"/>
      <c r="O10" s="31"/>
    </row>
    <row r="11" spans="1:15" ht="15.75" customHeight="1" x14ac:dyDescent="0.25">
      <c r="A11" s="501" t="s">
        <v>174</v>
      </c>
      <c r="B11" s="502"/>
      <c r="C11" s="502"/>
      <c r="D11" s="502"/>
      <c r="E11" s="502"/>
      <c r="F11" s="502"/>
      <c r="G11" s="502"/>
      <c r="H11" s="502"/>
      <c r="I11" s="502"/>
      <c r="J11" s="502"/>
      <c r="K11" s="502"/>
      <c r="L11" s="502"/>
      <c r="M11" s="502"/>
      <c r="N11" s="503"/>
      <c r="O11" s="31"/>
    </row>
    <row r="12" spans="1:15" x14ac:dyDescent="0.25">
      <c r="A12" s="145"/>
      <c r="B12" s="146"/>
      <c r="C12" s="146"/>
      <c r="D12" s="147"/>
      <c r="E12" s="148"/>
      <c r="F12" s="149"/>
      <c r="G12" s="150"/>
      <c r="H12" s="151"/>
      <c r="I12" s="147"/>
      <c r="J12" s="152"/>
      <c r="K12" s="153"/>
      <c r="L12" s="148"/>
      <c r="M12" s="154"/>
      <c r="N12" s="147"/>
      <c r="O12" s="31"/>
    </row>
    <row r="13" spans="1:15" x14ac:dyDescent="0.25">
      <c r="A13" s="504" t="s">
        <v>466</v>
      </c>
      <c r="B13" s="505"/>
      <c r="C13" s="505"/>
      <c r="D13" s="505"/>
      <c r="E13" s="505"/>
      <c r="F13" s="505"/>
      <c r="G13" s="505"/>
      <c r="H13" s="505"/>
      <c r="I13" s="505"/>
      <c r="J13" s="505"/>
      <c r="K13" s="505"/>
      <c r="L13" s="505"/>
      <c r="M13" s="505">
        <f>FAQ_Kosten</f>
        <v>0</v>
      </c>
      <c r="N13" s="506"/>
      <c r="O13" s="31"/>
    </row>
    <row r="14" spans="1:15" ht="13.8" thickBot="1" x14ac:dyDescent="0.3">
      <c r="A14" s="145"/>
      <c r="B14" s="146"/>
      <c r="C14" s="146"/>
      <c r="D14" s="147"/>
      <c r="E14" s="148"/>
      <c r="F14" s="149"/>
      <c r="G14" s="150"/>
      <c r="H14" s="151"/>
      <c r="I14" s="147"/>
      <c r="J14" s="152"/>
      <c r="K14" s="153"/>
      <c r="L14" s="148"/>
      <c r="M14" s="154"/>
      <c r="N14" s="147"/>
      <c r="O14" s="31"/>
    </row>
    <row r="15" spans="1:15" ht="13.8" thickBot="1" x14ac:dyDescent="0.3">
      <c r="A15" s="431" t="s">
        <v>740</v>
      </c>
      <c r="B15" s="3" t="s">
        <v>32</v>
      </c>
      <c r="C15" s="3" t="s">
        <v>34</v>
      </c>
      <c r="D15" s="46">
        <v>42006</v>
      </c>
      <c r="E15" s="75">
        <v>120</v>
      </c>
      <c r="F15" s="17">
        <v>0</v>
      </c>
      <c r="G15" s="18">
        <v>20</v>
      </c>
      <c r="H15" s="58"/>
      <c r="I15" s="46">
        <v>42008</v>
      </c>
      <c r="J15" s="76"/>
      <c r="K15" s="77"/>
      <c r="L15" s="137">
        <v>360</v>
      </c>
      <c r="M15" s="78">
        <f>FAQ_Kosten</f>
        <v>100</v>
      </c>
      <c r="N15" s="46"/>
      <c r="O15" s="31"/>
    </row>
    <row r="16" spans="1:15" ht="13.8" thickBot="1" x14ac:dyDescent="0.3">
      <c r="A16" s="431" t="s">
        <v>740</v>
      </c>
      <c r="B16" s="3" t="s">
        <v>33</v>
      </c>
      <c r="C16" s="3" t="s">
        <v>34</v>
      </c>
      <c r="D16" s="46">
        <v>42007</v>
      </c>
      <c r="E16" s="75">
        <v>240</v>
      </c>
      <c r="F16" s="17">
        <v>0</v>
      </c>
      <c r="G16" s="18">
        <v>20</v>
      </c>
      <c r="H16" s="58"/>
      <c r="I16" s="46">
        <v>42008</v>
      </c>
      <c r="J16" s="76"/>
      <c r="K16" s="77"/>
      <c r="L16" s="137">
        <v>360</v>
      </c>
      <c r="M16" s="78">
        <f>FAQ_Kosten</f>
        <v>200</v>
      </c>
      <c r="N16" s="46"/>
      <c r="O16" s="31"/>
    </row>
    <row r="17" spans="1:15" x14ac:dyDescent="0.25">
      <c r="A17" s="155"/>
      <c r="B17" s="156"/>
      <c r="C17" s="156"/>
      <c r="D17" s="147"/>
      <c r="E17" s="154"/>
      <c r="F17" s="149"/>
      <c r="G17" s="150"/>
      <c r="H17" s="151"/>
      <c r="I17" s="147"/>
      <c r="J17" s="152"/>
      <c r="K17" s="153"/>
      <c r="L17" s="148"/>
      <c r="M17" s="154"/>
      <c r="N17" s="147"/>
      <c r="O17" s="31"/>
    </row>
    <row r="18" spans="1:15" ht="31.2" customHeight="1" x14ac:dyDescent="0.25">
      <c r="A18" s="514" t="s">
        <v>178</v>
      </c>
      <c r="B18" s="502"/>
      <c r="C18" s="502"/>
      <c r="D18" s="502"/>
      <c r="E18" s="502"/>
      <c r="F18" s="502"/>
      <c r="G18" s="502"/>
      <c r="H18" s="502"/>
      <c r="I18" s="502"/>
      <c r="J18" s="502"/>
      <c r="K18" s="502"/>
      <c r="L18" s="502"/>
      <c r="M18" s="502"/>
      <c r="N18" s="503"/>
      <c r="O18" s="31"/>
    </row>
    <row r="19" spans="1:15" x14ac:dyDescent="0.25">
      <c r="A19" s="145"/>
      <c r="B19" s="156"/>
      <c r="C19" s="156"/>
      <c r="D19" s="147"/>
      <c r="E19" s="151"/>
      <c r="F19" s="149"/>
      <c r="G19" s="150"/>
      <c r="H19" s="151"/>
      <c r="I19" s="147"/>
      <c r="J19" s="152"/>
      <c r="K19" s="153"/>
      <c r="L19" s="31"/>
      <c r="M19" s="154"/>
      <c r="N19" s="147"/>
      <c r="O19" s="31"/>
    </row>
    <row r="20" spans="1:15" x14ac:dyDescent="0.25">
      <c r="A20" s="504" t="s">
        <v>456</v>
      </c>
      <c r="B20" s="505"/>
      <c r="C20" s="505"/>
      <c r="D20" s="505"/>
      <c r="E20" s="505"/>
      <c r="F20" s="505"/>
      <c r="G20" s="505"/>
      <c r="H20" s="505"/>
      <c r="I20" s="505"/>
      <c r="J20" s="505"/>
      <c r="K20" s="505"/>
      <c r="L20" s="505"/>
      <c r="M20" s="505"/>
      <c r="N20" s="506"/>
      <c r="O20" s="31"/>
    </row>
    <row r="21" spans="1:15" ht="13.8" thickBot="1" x14ac:dyDescent="0.3">
      <c r="A21" s="145"/>
      <c r="B21" s="156"/>
      <c r="C21" s="156"/>
      <c r="D21" s="147"/>
      <c r="E21" s="151"/>
      <c r="F21" s="149"/>
      <c r="G21" s="150"/>
      <c r="H21" s="151"/>
      <c r="I21" s="147"/>
      <c r="J21" s="152"/>
      <c r="K21" s="153"/>
      <c r="L21" s="31"/>
      <c r="M21" s="154"/>
      <c r="N21" s="147"/>
      <c r="O21" s="31"/>
    </row>
    <row r="22" spans="1:15" ht="13.8" thickBot="1" x14ac:dyDescent="0.3">
      <c r="A22" s="431" t="s">
        <v>744</v>
      </c>
      <c r="B22" s="25" t="s">
        <v>175</v>
      </c>
      <c r="C22" s="25" t="s">
        <v>34</v>
      </c>
      <c r="D22" s="46">
        <v>42007</v>
      </c>
      <c r="E22" s="137">
        <v>240</v>
      </c>
      <c r="F22" s="17">
        <v>0</v>
      </c>
      <c r="G22" s="18">
        <v>20</v>
      </c>
      <c r="H22" s="58"/>
      <c r="I22" s="46">
        <v>42008</v>
      </c>
      <c r="J22" s="76"/>
      <c r="K22" s="77"/>
      <c r="L22" s="58">
        <v>120</v>
      </c>
      <c r="M22" s="78">
        <f>FAQ_Kosten</f>
        <v>100</v>
      </c>
      <c r="N22" s="46"/>
      <c r="O22" s="31"/>
    </row>
    <row r="23" spans="1:15" ht="13.8" thickBot="1" x14ac:dyDescent="0.3">
      <c r="A23" s="431" t="s">
        <v>744</v>
      </c>
      <c r="B23" s="25" t="s">
        <v>176</v>
      </c>
      <c r="C23" s="25" t="s">
        <v>34</v>
      </c>
      <c r="D23" s="46">
        <v>42007</v>
      </c>
      <c r="E23" s="137">
        <v>240</v>
      </c>
      <c r="F23" s="17">
        <v>0</v>
      </c>
      <c r="G23" s="18">
        <v>20</v>
      </c>
      <c r="H23" s="58"/>
      <c r="I23" s="46">
        <v>42009</v>
      </c>
      <c r="J23" s="76"/>
      <c r="K23" s="77"/>
      <c r="L23" s="58">
        <v>120</v>
      </c>
      <c r="M23" s="78">
        <f>FAQ_Kosten</f>
        <v>100</v>
      </c>
      <c r="N23" s="46"/>
      <c r="O23" s="31"/>
    </row>
    <row r="24" spans="1:15" x14ac:dyDescent="0.25">
      <c r="A24" s="145"/>
      <c r="B24" s="156"/>
      <c r="C24" s="156"/>
      <c r="D24" s="147"/>
      <c r="E24" s="151"/>
      <c r="F24" s="149"/>
      <c r="G24" s="150"/>
      <c r="H24" s="151"/>
      <c r="I24" s="147"/>
      <c r="J24" s="152"/>
      <c r="K24" s="153"/>
      <c r="L24" s="151"/>
      <c r="M24" s="154"/>
      <c r="N24" s="147"/>
      <c r="O24" s="31"/>
    </row>
    <row r="25" spans="1:15" ht="33" customHeight="1" x14ac:dyDescent="0.25">
      <c r="A25" s="514" t="s">
        <v>177</v>
      </c>
      <c r="B25" s="502"/>
      <c r="C25" s="502"/>
      <c r="D25" s="502"/>
      <c r="E25" s="502"/>
      <c r="F25" s="502"/>
      <c r="G25" s="502"/>
      <c r="H25" s="502"/>
      <c r="I25" s="502"/>
      <c r="J25" s="502"/>
      <c r="K25" s="502"/>
      <c r="L25" s="502"/>
      <c r="M25" s="502"/>
      <c r="N25" s="503"/>
      <c r="O25" s="31"/>
    </row>
    <row r="26" spans="1:15" x14ac:dyDescent="0.25">
      <c r="A26" s="145"/>
      <c r="B26" s="156"/>
      <c r="C26" s="156"/>
      <c r="D26" s="147"/>
      <c r="E26" s="151"/>
      <c r="F26" s="149"/>
      <c r="G26" s="150"/>
      <c r="H26" s="151"/>
      <c r="I26" s="147"/>
      <c r="J26" s="152"/>
      <c r="K26" s="153"/>
      <c r="L26" s="151"/>
      <c r="M26" s="154">
        <f>FAQ_Kosten</f>
        <v>0</v>
      </c>
      <c r="N26" s="147"/>
      <c r="O26" s="31"/>
    </row>
    <row r="27" spans="1:15" x14ac:dyDescent="0.25">
      <c r="A27" s="504" t="s">
        <v>457</v>
      </c>
      <c r="B27" s="505"/>
      <c r="C27" s="505"/>
      <c r="D27" s="505"/>
      <c r="E27" s="505"/>
      <c r="F27" s="505"/>
      <c r="G27" s="505"/>
      <c r="H27" s="505"/>
      <c r="I27" s="505"/>
      <c r="J27" s="505"/>
      <c r="K27" s="505"/>
      <c r="L27" s="505"/>
      <c r="M27" s="505"/>
      <c r="N27" s="506"/>
      <c r="O27" s="31"/>
    </row>
    <row r="28" spans="1:15" ht="13.8" thickBot="1" x14ac:dyDescent="0.3">
      <c r="A28" s="145"/>
      <c r="B28" s="146"/>
      <c r="C28" s="146"/>
      <c r="D28" s="147"/>
      <c r="E28" s="151"/>
      <c r="F28" s="149"/>
      <c r="G28" s="150"/>
      <c r="H28" s="151"/>
      <c r="I28" s="147"/>
      <c r="J28" s="152"/>
      <c r="K28" s="153"/>
      <c r="L28" s="151"/>
      <c r="M28" s="154"/>
      <c r="N28" s="147"/>
      <c r="O28" s="31"/>
    </row>
    <row r="29" spans="1:15" ht="13.8" thickBot="1" x14ac:dyDescent="0.3">
      <c r="A29" s="431" t="s">
        <v>742</v>
      </c>
      <c r="B29" s="3" t="s">
        <v>32</v>
      </c>
      <c r="C29" s="3" t="s">
        <v>34</v>
      </c>
      <c r="D29" s="46">
        <v>42006</v>
      </c>
      <c r="E29" s="58">
        <v>120</v>
      </c>
      <c r="F29" s="17">
        <v>0</v>
      </c>
      <c r="G29" s="18">
        <v>20</v>
      </c>
      <c r="H29" s="137">
        <v>20</v>
      </c>
      <c r="I29" s="46">
        <v>42008</v>
      </c>
      <c r="J29" s="76"/>
      <c r="K29" s="77"/>
      <c r="L29" s="58">
        <v>120</v>
      </c>
      <c r="M29" s="78">
        <f>FAQ_Kosten</f>
        <v>80</v>
      </c>
      <c r="N29" s="46"/>
      <c r="O29" s="31"/>
    </row>
    <row r="30" spans="1:15" x14ac:dyDescent="0.25">
      <c r="A30" s="145"/>
      <c r="B30" s="187"/>
      <c r="C30" s="146"/>
      <c r="D30" s="147"/>
      <c r="E30" s="151"/>
      <c r="F30" s="149"/>
      <c r="G30" s="150"/>
      <c r="H30" s="151"/>
      <c r="I30" s="147"/>
      <c r="J30" s="152"/>
      <c r="K30" s="153"/>
      <c r="L30" s="151"/>
      <c r="M30" s="154"/>
      <c r="N30" s="147"/>
      <c r="O30" s="31"/>
    </row>
    <row r="31" spans="1:15" x14ac:dyDescent="0.25">
      <c r="A31" s="515" t="s">
        <v>179</v>
      </c>
      <c r="B31" s="502"/>
      <c r="C31" s="502"/>
      <c r="D31" s="502"/>
      <c r="E31" s="502"/>
      <c r="F31" s="502"/>
      <c r="G31" s="502"/>
      <c r="H31" s="502"/>
      <c r="I31" s="502"/>
      <c r="J31" s="502"/>
      <c r="K31" s="502"/>
      <c r="L31" s="502"/>
      <c r="M31" s="502"/>
      <c r="N31" s="503"/>
      <c r="O31" s="31"/>
    </row>
    <row r="32" spans="1:15" x14ac:dyDescent="0.25">
      <c r="A32" s="145"/>
      <c r="B32" s="146"/>
      <c r="C32" s="146"/>
      <c r="D32" s="147"/>
      <c r="E32" s="151"/>
      <c r="F32" s="149"/>
      <c r="G32" s="150"/>
      <c r="H32" s="151"/>
      <c r="I32" s="147"/>
      <c r="J32" s="152"/>
      <c r="K32" s="153"/>
      <c r="L32" s="151"/>
      <c r="M32" s="154"/>
      <c r="N32" s="147"/>
      <c r="O32" s="31"/>
    </row>
    <row r="33" spans="1:15" x14ac:dyDescent="0.25">
      <c r="A33" s="504" t="s">
        <v>458</v>
      </c>
      <c r="B33" s="505"/>
      <c r="C33" s="505"/>
      <c r="D33" s="505"/>
      <c r="E33" s="505"/>
      <c r="F33" s="505"/>
      <c r="G33" s="505"/>
      <c r="H33" s="505"/>
      <c r="I33" s="505"/>
      <c r="J33" s="505"/>
      <c r="K33" s="505"/>
      <c r="L33" s="505"/>
      <c r="M33" s="505"/>
      <c r="N33" s="506"/>
      <c r="O33" s="31"/>
    </row>
    <row r="34" spans="1:15" x14ac:dyDescent="0.25">
      <c r="A34" s="145"/>
      <c r="B34" s="146"/>
      <c r="C34" s="146"/>
      <c r="D34" s="147"/>
      <c r="E34" s="151"/>
      <c r="F34" s="149"/>
      <c r="G34" s="150"/>
      <c r="H34" s="151"/>
      <c r="I34" s="147"/>
      <c r="J34" s="152"/>
      <c r="K34" s="153"/>
      <c r="L34" s="151"/>
      <c r="M34" s="154"/>
      <c r="N34" s="147"/>
      <c r="O34" s="31"/>
    </row>
    <row r="35" spans="1:15" x14ac:dyDescent="0.25">
      <c r="A35" s="432" t="s">
        <v>742</v>
      </c>
      <c r="B35" s="146" t="s">
        <v>32</v>
      </c>
      <c r="C35" s="146" t="s">
        <v>34</v>
      </c>
      <c r="D35" s="147">
        <v>42006</v>
      </c>
      <c r="E35" s="151">
        <v>120</v>
      </c>
      <c r="F35" s="149">
        <v>0</v>
      </c>
      <c r="G35" s="150">
        <v>20</v>
      </c>
      <c r="H35" s="151"/>
      <c r="I35" s="147">
        <v>42008</v>
      </c>
      <c r="J35" s="152"/>
      <c r="K35" s="153"/>
      <c r="L35" s="151">
        <v>120</v>
      </c>
      <c r="M35" s="154">
        <v>100</v>
      </c>
      <c r="N35" s="147"/>
      <c r="O35" s="31"/>
    </row>
    <row r="36" spans="1:15" x14ac:dyDescent="0.25">
      <c r="A36" s="432" t="s">
        <v>742</v>
      </c>
      <c r="B36" s="146" t="s">
        <v>280</v>
      </c>
      <c r="C36" s="146" t="s">
        <v>34</v>
      </c>
      <c r="D36" s="147">
        <v>42009</v>
      </c>
      <c r="E36" s="151">
        <v>-60</v>
      </c>
      <c r="F36" s="149">
        <v>0</v>
      </c>
      <c r="G36" s="150">
        <v>20</v>
      </c>
      <c r="H36" s="151"/>
      <c r="I36" s="147">
        <v>42009</v>
      </c>
      <c r="J36" s="152"/>
      <c r="K36" s="153"/>
      <c r="L36" s="151">
        <v>-60</v>
      </c>
      <c r="M36" s="154">
        <v>-50</v>
      </c>
      <c r="N36" s="147"/>
      <c r="O36" s="31"/>
    </row>
    <row r="37" spans="1:15" x14ac:dyDescent="0.25">
      <c r="A37" s="145"/>
      <c r="B37" s="187"/>
      <c r="C37" s="146"/>
      <c r="D37" s="147"/>
      <c r="E37" s="151"/>
      <c r="F37" s="149"/>
      <c r="G37" s="150"/>
      <c r="H37" s="151"/>
      <c r="I37" s="147"/>
      <c r="J37" s="152"/>
      <c r="K37" s="153"/>
      <c r="L37" s="151"/>
      <c r="M37" s="154"/>
      <c r="N37" s="147"/>
      <c r="O37" s="31"/>
    </row>
    <row r="38" spans="1:15" x14ac:dyDescent="0.25">
      <c r="A38" s="520" t="s">
        <v>281</v>
      </c>
      <c r="B38" s="502"/>
      <c r="C38" s="502"/>
      <c r="D38" s="502"/>
      <c r="E38" s="502"/>
      <c r="F38" s="502"/>
      <c r="G38" s="502"/>
      <c r="H38" s="502"/>
      <c r="I38" s="502"/>
      <c r="J38" s="502"/>
      <c r="K38" s="502"/>
      <c r="L38" s="502"/>
      <c r="M38" s="502"/>
      <c r="N38" s="503"/>
      <c r="O38" s="31"/>
    </row>
    <row r="39" spans="1:15" x14ac:dyDescent="0.25">
      <c r="A39" s="145"/>
      <c r="B39" s="146"/>
      <c r="C39" s="146"/>
      <c r="D39" s="147"/>
      <c r="E39" s="151"/>
      <c r="F39" s="149"/>
      <c r="G39" s="150"/>
      <c r="H39" s="151"/>
      <c r="I39" s="147"/>
      <c r="J39" s="152"/>
      <c r="K39" s="153"/>
      <c r="L39" s="151"/>
      <c r="M39" s="154"/>
      <c r="N39" s="147"/>
      <c r="O39" s="31"/>
    </row>
    <row r="40" spans="1:15" x14ac:dyDescent="0.25">
      <c r="A40" s="504" t="s">
        <v>459</v>
      </c>
      <c r="B40" s="505"/>
      <c r="C40" s="505"/>
      <c r="D40" s="505"/>
      <c r="E40" s="505"/>
      <c r="F40" s="505"/>
      <c r="G40" s="505"/>
      <c r="H40" s="505"/>
      <c r="I40" s="505"/>
      <c r="J40" s="505"/>
      <c r="K40" s="505"/>
      <c r="L40" s="505"/>
      <c r="M40" s="505"/>
      <c r="N40" s="506"/>
      <c r="O40" s="31"/>
    </row>
    <row r="41" spans="1:15" x14ac:dyDescent="0.25">
      <c r="A41" s="145"/>
      <c r="B41" s="146"/>
      <c r="C41" s="146"/>
      <c r="D41" s="147"/>
      <c r="E41" s="151"/>
      <c r="F41" s="149"/>
      <c r="G41" s="150"/>
      <c r="H41" s="151"/>
      <c r="I41" s="147"/>
      <c r="J41" s="152"/>
      <c r="K41" s="153"/>
      <c r="L41" s="151"/>
      <c r="M41" s="154"/>
      <c r="N41" s="147"/>
      <c r="O41" s="31"/>
    </row>
    <row r="42" spans="1:15" x14ac:dyDescent="0.25">
      <c r="A42" s="145"/>
      <c r="B42" s="146"/>
      <c r="C42" s="146"/>
      <c r="D42" s="147"/>
      <c r="E42" s="151"/>
      <c r="F42" s="149"/>
      <c r="G42" s="150"/>
      <c r="H42" s="151"/>
      <c r="I42" s="147"/>
      <c r="J42" s="152"/>
      <c r="K42" s="153"/>
      <c r="L42" s="151"/>
      <c r="M42" s="154"/>
      <c r="N42" s="147"/>
      <c r="O42" s="31"/>
    </row>
    <row r="43" spans="1:15" x14ac:dyDescent="0.25">
      <c r="A43" s="145"/>
      <c r="B43" s="146"/>
      <c r="C43" s="146"/>
      <c r="D43" s="147"/>
      <c r="E43" s="151"/>
      <c r="F43" s="149"/>
      <c r="G43" s="150"/>
      <c r="H43" s="151"/>
      <c r="I43" s="147"/>
      <c r="J43" s="152"/>
      <c r="K43" s="153"/>
      <c r="L43" s="151"/>
      <c r="M43" s="154"/>
      <c r="N43" s="147"/>
      <c r="O43" s="31"/>
    </row>
    <row r="44" spans="1:15" x14ac:dyDescent="0.25">
      <c r="A44" s="145"/>
      <c r="B44" s="146"/>
      <c r="C44" s="146"/>
      <c r="D44" s="147"/>
      <c r="E44" s="151"/>
      <c r="F44" s="149"/>
      <c r="G44" s="150"/>
      <c r="H44" s="151"/>
      <c r="I44" s="147"/>
      <c r="J44" s="152"/>
      <c r="K44" s="153"/>
      <c r="L44" s="151"/>
      <c r="M44" s="154"/>
      <c r="N44" s="147"/>
      <c r="O44" s="31"/>
    </row>
    <row r="45" spans="1:15" x14ac:dyDescent="0.25">
      <c r="A45" s="145"/>
      <c r="B45" s="146"/>
      <c r="C45" s="146"/>
      <c r="D45" s="147"/>
      <c r="E45" s="151"/>
      <c r="F45" s="149"/>
      <c r="G45" s="150"/>
      <c r="H45" s="151"/>
      <c r="I45" s="147"/>
      <c r="J45" s="152"/>
      <c r="K45" s="153"/>
      <c r="L45" s="151"/>
      <c r="M45" s="154"/>
      <c r="N45" s="147"/>
      <c r="O45" s="31"/>
    </row>
    <row r="46" spans="1:15" x14ac:dyDescent="0.25">
      <c r="A46" s="145"/>
      <c r="B46" s="146"/>
      <c r="C46" s="146"/>
      <c r="D46" s="147"/>
      <c r="E46" s="151"/>
      <c r="F46" s="149"/>
      <c r="G46" s="150"/>
      <c r="H46" s="151"/>
      <c r="I46" s="147"/>
      <c r="J46" s="152"/>
      <c r="K46" s="153"/>
      <c r="L46" s="151"/>
      <c r="M46" s="154"/>
      <c r="N46" s="147"/>
      <c r="O46" s="31"/>
    </row>
    <row r="47" spans="1:15" x14ac:dyDescent="0.25">
      <c r="A47" s="145"/>
      <c r="B47" s="146"/>
      <c r="C47" s="146"/>
      <c r="D47" s="147"/>
      <c r="E47" s="151"/>
      <c r="F47" s="149"/>
      <c r="G47" s="150"/>
      <c r="H47" s="151"/>
      <c r="I47" s="147"/>
      <c r="J47" s="152"/>
      <c r="K47" s="153"/>
      <c r="L47" s="151"/>
      <c r="M47" s="154"/>
      <c r="N47" s="147"/>
      <c r="O47" s="31"/>
    </row>
    <row r="48" spans="1:15" x14ac:dyDescent="0.25">
      <c r="A48" s="145"/>
      <c r="B48" s="146"/>
      <c r="C48" s="146"/>
      <c r="D48" s="147"/>
      <c r="E48" s="151"/>
      <c r="F48" s="149"/>
      <c r="G48" s="150"/>
      <c r="H48" s="151"/>
      <c r="I48" s="147"/>
      <c r="J48" s="152"/>
      <c r="K48" s="153"/>
      <c r="L48" s="151"/>
      <c r="M48" s="154"/>
      <c r="N48" s="147"/>
      <c r="O48" s="31"/>
    </row>
    <row r="49" spans="1:15" x14ac:dyDescent="0.25">
      <c r="A49" s="145"/>
      <c r="B49" s="146"/>
      <c r="C49" s="146"/>
      <c r="D49" s="147"/>
      <c r="E49" s="151"/>
      <c r="F49" s="149"/>
      <c r="G49" s="150"/>
      <c r="H49" s="151"/>
      <c r="I49" s="147"/>
      <c r="J49" s="152"/>
      <c r="K49" s="153"/>
      <c r="L49" s="151"/>
      <c r="M49" s="154"/>
      <c r="N49" s="147"/>
      <c r="O49" s="31"/>
    </row>
    <row r="50" spans="1:15" x14ac:dyDescent="0.25">
      <c r="A50" s="145"/>
      <c r="B50" s="146"/>
      <c r="C50" s="146"/>
      <c r="D50" s="147"/>
      <c r="E50" s="151"/>
      <c r="F50" s="149"/>
      <c r="G50" s="150"/>
      <c r="H50" s="151"/>
      <c r="I50" s="147"/>
      <c r="J50" s="152"/>
      <c r="K50" s="153"/>
      <c r="L50" s="151"/>
      <c r="M50" s="154"/>
      <c r="N50" s="147"/>
      <c r="O50" s="31"/>
    </row>
    <row r="51" spans="1:15" x14ac:dyDescent="0.25">
      <c r="A51" s="145"/>
      <c r="B51" s="146"/>
      <c r="C51" s="146"/>
      <c r="D51" s="147"/>
      <c r="E51" s="151"/>
      <c r="F51" s="149"/>
      <c r="G51" s="150"/>
      <c r="H51" s="151"/>
      <c r="I51" s="147"/>
      <c r="J51" s="152"/>
      <c r="K51" s="153"/>
      <c r="L51" s="151"/>
      <c r="M51" s="154"/>
      <c r="N51" s="147"/>
      <c r="O51" s="31"/>
    </row>
    <row r="52" spans="1:15" x14ac:dyDescent="0.25">
      <c r="A52" s="145"/>
      <c r="B52" s="146"/>
      <c r="C52" s="146"/>
      <c r="D52" s="147"/>
      <c r="E52" s="151"/>
      <c r="F52" s="149"/>
      <c r="G52" s="150"/>
      <c r="H52" s="151"/>
      <c r="I52" s="147"/>
      <c r="J52" s="152"/>
      <c r="K52" s="153"/>
      <c r="L52" s="151"/>
      <c r="M52" s="154"/>
      <c r="N52" s="147"/>
      <c r="O52" s="31"/>
    </row>
    <row r="53" spans="1:15" x14ac:dyDescent="0.25">
      <c r="A53" s="145"/>
      <c r="B53" s="146"/>
      <c r="C53" s="146"/>
      <c r="D53" s="147"/>
      <c r="E53" s="151"/>
      <c r="F53" s="149"/>
      <c r="G53" s="150"/>
      <c r="H53" s="151"/>
      <c r="I53" s="147"/>
      <c r="J53" s="152"/>
      <c r="K53" s="153"/>
      <c r="L53" s="151"/>
      <c r="M53" s="154"/>
      <c r="N53" s="147"/>
      <c r="O53" s="31"/>
    </row>
    <row r="54" spans="1:15" x14ac:dyDescent="0.25">
      <c r="A54" s="145"/>
      <c r="B54" s="146"/>
      <c r="C54" s="146"/>
      <c r="D54" s="147"/>
      <c r="E54" s="151"/>
      <c r="F54" s="149"/>
      <c r="G54" s="150"/>
      <c r="H54" s="151"/>
      <c r="I54" s="147"/>
      <c r="J54" s="152"/>
      <c r="K54" s="153"/>
      <c r="L54" s="151"/>
      <c r="M54" s="154"/>
      <c r="N54" s="147"/>
      <c r="O54" s="31"/>
    </row>
    <row r="60" spans="1:15" x14ac:dyDescent="0.25">
      <c r="B60" s="188"/>
    </row>
    <row r="61" spans="1:15" ht="16.2" customHeight="1" x14ac:dyDescent="0.25">
      <c r="A61" s="520" t="s">
        <v>467</v>
      </c>
      <c r="B61" s="502"/>
      <c r="C61" s="502"/>
      <c r="D61" s="502"/>
      <c r="E61" s="502"/>
      <c r="F61" s="502"/>
      <c r="G61" s="502"/>
      <c r="H61" s="502"/>
      <c r="I61" s="502"/>
      <c r="J61" s="502"/>
      <c r="K61" s="502"/>
      <c r="L61" s="502"/>
      <c r="M61" s="502"/>
      <c r="N61" s="503"/>
      <c r="O61" s="31"/>
    </row>
    <row r="63" spans="1:15" x14ac:dyDescent="0.25">
      <c r="A63" s="504" t="s">
        <v>784</v>
      </c>
      <c r="B63" s="505"/>
      <c r="C63" s="505"/>
      <c r="D63" s="505"/>
      <c r="E63" s="505"/>
      <c r="F63" s="505"/>
      <c r="G63" s="505"/>
      <c r="H63" s="505"/>
      <c r="I63" s="505"/>
      <c r="J63" s="505"/>
      <c r="K63" s="505"/>
      <c r="L63" s="505"/>
      <c r="M63" s="505"/>
      <c r="N63" s="506"/>
    </row>
    <row r="64" spans="1:15" ht="13.8" thickBot="1" x14ac:dyDescent="0.3"/>
    <row r="65" spans="1:14" ht="27" thickBot="1" x14ac:dyDescent="0.3">
      <c r="A65" s="231" t="s">
        <v>744</v>
      </c>
      <c r="B65" s="255" t="s">
        <v>470</v>
      </c>
      <c r="C65" s="236" t="s">
        <v>468</v>
      </c>
      <c r="D65" s="239">
        <v>43160</v>
      </c>
      <c r="E65" s="238">
        <v>1200</v>
      </c>
      <c r="F65" s="245">
        <v>0</v>
      </c>
      <c r="G65" s="246">
        <v>20</v>
      </c>
      <c r="H65" s="137">
        <v>600</v>
      </c>
      <c r="I65" s="239">
        <v>43161</v>
      </c>
      <c r="J65" s="248"/>
      <c r="K65" s="249"/>
      <c r="L65" s="238">
        <v>1200</v>
      </c>
      <c r="M65" s="78">
        <f>FAQ_Kosten</f>
        <v>400</v>
      </c>
    </row>
    <row r="67" spans="1:14" ht="17.399999999999999" customHeight="1" x14ac:dyDescent="0.25">
      <c r="A67" s="516" t="s">
        <v>469</v>
      </c>
      <c r="B67" s="517"/>
      <c r="C67" s="517"/>
      <c r="D67" s="517"/>
      <c r="E67" s="517"/>
      <c r="F67" s="517"/>
      <c r="G67" s="517"/>
      <c r="H67" s="517"/>
      <c r="I67" s="517"/>
      <c r="J67" s="517"/>
      <c r="K67" s="517"/>
      <c r="L67" s="517"/>
      <c r="M67" s="517"/>
      <c r="N67" s="518"/>
    </row>
    <row r="68" spans="1:14" ht="15" x14ac:dyDescent="0.25">
      <c r="A68" s="519" t="s">
        <v>471</v>
      </c>
      <c r="B68" s="517"/>
      <c r="C68" s="517"/>
      <c r="D68" s="517"/>
      <c r="E68" s="517"/>
      <c r="F68" s="517"/>
      <c r="G68" s="517"/>
      <c r="H68" s="517"/>
      <c r="I68" s="517"/>
      <c r="J68" s="517"/>
      <c r="K68" s="517"/>
      <c r="L68" s="517"/>
      <c r="M68" s="517"/>
      <c r="N68" s="518"/>
    </row>
    <row r="70" spans="1:14" ht="12.75" customHeight="1" x14ac:dyDescent="0.25">
      <c r="A70" s="507" t="s">
        <v>769</v>
      </c>
      <c r="B70" s="508"/>
      <c r="C70" s="508"/>
      <c r="D70" s="508"/>
      <c r="E70" s="508"/>
      <c r="F70" s="508"/>
      <c r="G70" s="508"/>
      <c r="H70" s="508"/>
      <c r="I70" s="508"/>
      <c r="J70" s="508"/>
      <c r="K70" s="508"/>
      <c r="L70" s="508"/>
      <c r="M70" s="508"/>
      <c r="N70" s="509"/>
    </row>
    <row r="72" spans="1:14" x14ac:dyDescent="0.25">
      <c r="A72" s="4" t="s">
        <v>374</v>
      </c>
      <c r="B72" s="3" t="s">
        <v>770</v>
      </c>
      <c r="C72" s="3" t="s">
        <v>766</v>
      </c>
      <c r="D72" s="46">
        <v>45382</v>
      </c>
      <c r="E72" s="429">
        <v>2120</v>
      </c>
      <c r="F72" s="17">
        <v>0</v>
      </c>
      <c r="G72" s="18">
        <v>0</v>
      </c>
      <c r="H72" s="58"/>
      <c r="I72" s="46">
        <v>45382</v>
      </c>
      <c r="J72" s="76"/>
      <c r="K72" s="77"/>
      <c r="L72" s="429">
        <v>2120</v>
      </c>
      <c r="M72" s="429">
        <f>FAQ_Kosten</f>
        <v>2120</v>
      </c>
    </row>
    <row r="73" spans="1:14" x14ac:dyDescent="0.25">
      <c r="A73" s="4" t="s">
        <v>374</v>
      </c>
      <c r="B73" s="3" t="s">
        <v>771</v>
      </c>
      <c r="C73" s="3" t="s">
        <v>766</v>
      </c>
      <c r="D73" s="46">
        <v>45382</v>
      </c>
      <c r="E73" s="429">
        <f>470.46+91.85+8.96+67.21</f>
        <v>638.48</v>
      </c>
      <c r="F73" s="17">
        <v>0</v>
      </c>
      <c r="G73" s="18">
        <v>0</v>
      </c>
      <c r="H73" s="58"/>
      <c r="I73" s="46">
        <v>45397</v>
      </c>
      <c r="J73" s="76"/>
      <c r="K73" s="77"/>
      <c r="L73" s="429">
        <v>638.48</v>
      </c>
      <c r="M73" s="429">
        <f>FAQ_Kosten</f>
        <v>638.48</v>
      </c>
    </row>
    <row r="75" spans="1:14" ht="15" x14ac:dyDescent="0.25">
      <c r="A75" s="510" t="s">
        <v>767</v>
      </c>
      <c r="B75" s="511"/>
      <c r="C75" s="511"/>
      <c r="D75" s="511"/>
      <c r="E75" s="511"/>
      <c r="F75" s="511"/>
      <c r="G75" s="511"/>
      <c r="H75" s="511"/>
      <c r="I75" s="511"/>
      <c r="J75" s="511"/>
      <c r="K75" s="511"/>
      <c r="L75" s="511"/>
      <c r="M75" s="511"/>
      <c r="N75" s="512"/>
    </row>
    <row r="76" spans="1:14" x14ac:dyDescent="0.25">
      <c r="A76" s="513" t="s">
        <v>768</v>
      </c>
      <c r="B76" s="511"/>
      <c r="C76" s="511"/>
      <c r="D76" s="511"/>
      <c r="E76" s="511"/>
      <c r="F76" s="511"/>
      <c r="G76" s="511"/>
      <c r="H76" s="511"/>
      <c r="I76" s="511"/>
      <c r="J76" s="511"/>
      <c r="K76" s="511"/>
      <c r="L76" s="511"/>
      <c r="M76" s="511"/>
      <c r="N76" s="512"/>
    </row>
    <row r="81" spans="1:15" x14ac:dyDescent="0.25">
      <c r="A81" s="142"/>
      <c r="B81" s="157" t="str">
        <f>REPT("ENDE DES DEMONSTRATIONSBEREICHES- ",5)</f>
        <v xml:space="preserve">ENDE DES DEMONSTRATIONSBEREICHES- ENDE DES DEMONSTRATIONSBEREICHES- ENDE DES DEMONSTRATIONSBEREICHES- ENDE DES DEMONSTRATIONSBEREICHES- ENDE DES DEMONSTRATIONSBEREICHES- </v>
      </c>
      <c r="C81" s="158"/>
      <c r="D81" s="159"/>
      <c r="E81" s="62"/>
      <c r="F81" s="62"/>
      <c r="G81" s="62"/>
      <c r="H81" s="62"/>
      <c r="I81" s="158"/>
      <c r="J81" s="158"/>
      <c r="K81" s="158"/>
      <c r="L81" s="158"/>
      <c r="M81" s="62"/>
      <c r="N81" s="62"/>
      <c r="O81" s="31"/>
    </row>
  </sheetData>
  <sheetProtection algorithmName="SHA-512" hashValue="VbLKBkFSntE7L1MmWUvxur4H4b/bZ5sU8jH3s5c9JmvTacFQps5Mipj0fFG5Lyri+NUyxHdI5BzAMqWOqKzZLg==" saltValue="GBgSzu/ZwlOwRbhiLs+ozg==" spinCount="100000" sheet="1" objects="1" scenarios="1"/>
  <customSheetViews>
    <customSheetView guid="{F775BF75-D0FA-43A4-AB91-EF60F5E14033}" scale="120" hiddenRows="1" hiddenColumns="1">
      <pane ySplit="7" topLeftCell="A38" activePane="bottomLeft" state="frozen"/>
      <selection pane="bottomLeft" activeCell="A35" sqref="A35:N35"/>
    </customSheetView>
    <customSheetView guid="{F6B961D1-5561-4F67-8281-8DEF7EC36431}" scale="120" hiddenRows="1" hiddenColumns="1">
      <pane ySplit="7" topLeftCell="A38" activePane="bottomLeft" state="frozen"/>
      <selection pane="bottomLeft" activeCell="A35" sqref="A35:N35"/>
    </customSheetView>
    <customSheetView guid="{D270E353-F87F-4A8E-A9CD-0E7D67CD15E6}" scale="120" hiddenRows="1" hiddenColumns="1">
      <pane ySplit="7" topLeftCell="A38" activePane="bottomLeft" state="frozen"/>
      <selection pane="bottomLeft" activeCell="A35" sqref="A35:N35"/>
    </customSheetView>
  </customSheetViews>
  <mergeCells count="20">
    <mergeCell ref="A70:N70"/>
    <mergeCell ref="A75:N75"/>
    <mergeCell ref="A76:N76"/>
    <mergeCell ref="A18:N18"/>
    <mergeCell ref="A31:N31"/>
    <mergeCell ref="A20:N20"/>
    <mergeCell ref="A25:N25"/>
    <mergeCell ref="A27:N27"/>
    <mergeCell ref="A63:N63"/>
    <mergeCell ref="A67:N67"/>
    <mergeCell ref="A68:N68"/>
    <mergeCell ref="A33:N33"/>
    <mergeCell ref="A38:N38"/>
    <mergeCell ref="A40:N40"/>
    <mergeCell ref="A61:N61"/>
    <mergeCell ref="C2:L2"/>
    <mergeCell ref="C3:L3"/>
    <mergeCell ref="C4:L4"/>
    <mergeCell ref="A11:N11"/>
    <mergeCell ref="A13:N13"/>
  </mergeCells>
  <phoneticPr fontId="9" type="noConversion"/>
  <conditionalFormatting sqref="L15:L17 L12 L22:L24 L28:L30 L8:L10 L32 L34:L37 L39 L41:L54 L26">
    <cfRule type="expression" dxfId="44" priority="64" stopIfTrue="1">
      <formula>AND(ISTEXT(A8),ISBLANK(L8))</formula>
    </cfRule>
  </conditionalFormatting>
  <conditionalFormatting sqref="M5:M6 M12 M15:M17 M19 M21:M24 M28:M30 M8:M10 M32 M34:M37 M39 M41:M54 M26">
    <cfRule type="expression" dxfId="43" priority="65" stopIfTrue="1">
      <formula>AND(ISTEXT(A5),ISBLANK(M5))</formula>
    </cfRule>
  </conditionalFormatting>
  <conditionalFormatting sqref="B12 B15:B17 B19 B21:B24 B28:B30 B8:B10 B32 B34:B37 B39 B41:B54 B26">
    <cfRule type="expression" dxfId="42" priority="66" stopIfTrue="1">
      <formula>AND(ISTEXT(A8),ISBLANK(B8))</formula>
    </cfRule>
  </conditionalFormatting>
  <conditionalFormatting sqref="C12 C15:C17 C19 C21:C24 C28:C30 C8:C10 C32 C34:C37 C39 C41:C54 C26">
    <cfRule type="expression" dxfId="41" priority="67" stopIfTrue="1">
      <formula>AND(ISTEXT(A8),ISBLANK(C8))</formula>
    </cfRule>
  </conditionalFormatting>
  <conditionalFormatting sqref="D12 D15:D17 D19 D21:D24 D28:D30 D8:D10 D32 D34:D37 D39 D41:D54 D26">
    <cfRule type="expression" dxfId="40" priority="68" stopIfTrue="1">
      <formula>AND(ISTEXT(A8),ISBLANK(D8))</formula>
    </cfRule>
  </conditionalFormatting>
  <conditionalFormatting sqref="L39 H29 E12 E15:E17 E19 E28:E30 E21:E24 E8:E10 E32 E34:E37 E39 E41:E54 L41:L52 E26">
    <cfRule type="expression" dxfId="39" priority="69" stopIfTrue="1">
      <formula>AND(ISTEXT(A8),ISBLANK(E8))</formula>
    </cfRule>
  </conditionalFormatting>
  <conditionalFormatting sqref="F12 F15:F17 F19 F21:F24 F28:F30 F8:F10 F32 F34:F37 F39 F41:F54 F26">
    <cfRule type="expression" dxfId="38" priority="70" stopIfTrue="1">
      <formula>AND(ISTEXT(A8),ISBLANK(F8))</formula>
    </cfRule>
  </conditionalFormatting>
  <conditionalFormatting sqref="G12 G15:G17 G19 G21:G24 G28:G30 G8:G10 G32 G34:G37 G39 G41:G54 G26">
    <cfRule type="expression" dxfId="37" priority="71" stopIfTrue="1">
      <formula>AND(ISTEXT(A8),ISBLANK(G8))</formula>
    </cfRule>
  </conditionalFormatting>
  <conditionalFormatting sqref="I12 N12 N15:N17 I15:I17 I19 N19 N21:N24 I21:I24 N28:N30 I28:I30 N8:N10 N32 I8:I10 I32 I34:I37 N34:N37 N39 I39 I41:I54 N41:N54 N26 I26">
    <cfRule type="expression" dxfId="36" priority="72" stopIfTrue="1">
      <formula>AND(ISTEXT(A8),ISBLANK(I8))</formula>
    </cfRule>
  </conditionalFormatting>
  <conditionalFormatting sqref="K12 K15:K17 K19 K21:K24 K28:K30 K8:K10 K32 K34:K37 K39 K41:K54 K26">
    <cfRule type="expression" dxfId="35" priority="73" stopIfTrue="1">
      <formula>AND(ISTEXT(A8),ISTEXT(J8),ISBLANK(K8))</formula>
    </cfRule>
  </conditionalFormatting>
  <conditionalFormatting sqref="C2:L2">
    <cfRule type="expression" dxfId="34" priority="75" stopIfTrue="1">
      <formula>ISBLANK(FB_ANG_FVNR)</formula>
    </cfRule>
  </conditionalFormatting>
  <conditionalFormatting sqref="C3">
    <cfRule type="expression" dxfId="33" priority="76" stopIfTrue="1">
      <formula>ISBLANK(FB_ANG_NUMMER)</formula>
    </cfRule>
  </conditionalFormatting>
  <conditionalFormatting sqref="C4">
    <cfRule type="expression" dxfId="32" priority="77" stopIfTrue="1">
      <formula>ISBLANK(FB_ANG_FIRMA)</formula>
    </cfRule>
  </conditionalFormatting>
  <conditionalFormatting sqref="C6">
    <cfRule type="expression" dxfId="31" priority="78" stopIfTrue="1">
      <formula>ISBLANK(FB_ANG_ANDERE)</formula>
    </cfRule>
  </conditionalFormatting>
  <conditionalFormatting sqref="L14">
    <cfRule type="expression" dxfId="30" priority="63" stopIfTrue="1">
      <formula>AND(ISTEXT(A14),ISBLANK(L14))</formula>
    </cfRule>
  </conditionalFormatting>
  <conditionalFormatting sqref="M14">
    <cfRule type="expression" dxfId="29" priority="62" stopIfTrue="1">
      <formula>AND(ISTEXT(A14),ISBLANK(M14))</formula>
    </cfRule>
  </conditionalFormatting>
  <conditionalFormatting sqref="B14">
    <cfRule type="expression" dxfId="28" priority="61" stopIfTrue="1">
      <formula>AND(ISTEXT(A14),ISBLANK(B14))</formula>
    </cfRule>
  </conditionalFormatting>
  <conditionalFormatting sqref="C14">
    <cfRule type="expression" dxfId="27" priority="60" stopIfTrue="1">
      <formula>AND(ISTEXT(A14),ISBLANK(C14))</formula>
    </cfRule>
  </conditionalFormatting>
  <conditionalFormatting sqref="D14">
    <cfRule type="expression" dxfId="26" priority="59" stopIfTrue="1">
      <formula>AND(ISTEXT(A14),ISBLANK(D14))</formula>
    </cfRule>
  </conditionalFormatting>
  <conditionalFormatting sqref="E14">
    <cfRule type="expression" dxfId="25" priority="58" stopIfTrue="1">
      <formula>AND(ISTEXT(A14),ISBLANK(E14))</formula>
    </cfRule>
  </conditionalFormatting>
  <conditionalFormatting sqref="F14">
    <cfRule type="expression" dxfId="24" priority="57" stopIfTrue="1">
      <formula>AND(ISTEXT(A14),ISBLANK(F14))</formula>
    </cfRule>
  </conditionalFormatting>
  <conditionalFormatting sqref="G14">
    <cfRule type="expression" dxfId="23" priority="56" stopIfTrue="1">
      <formula>AND(ISTEXT(A14),ISBLANK(G14))</formula>
    </cfRule>
  </conditionalFormatting>
  <conditionalFormatting sqref="I14 N14">
    <cfRule type="expression" dxfId="22" priority="55" stopIfTrue="1">
      <formula>AND(ISTEXT(A14),ISBLANK(I14))</formula>
    </cfRule>
  </conditionalFormatting>
  <conditionalFormatting sqref="K14">
    <cfRule type="expression" dxfId="21" priority="54" stopIfTrue="1">
      <formula>AND(ISTEXT(A14),ISTEXT(J14),ISBLANK(K14))</formula>
    </cfRule>
  </conditionalFormatting>
  <conditionalFormatting sqref="L15:L16">
    <cfRule type="expression" dxfId="20" priority="53" stopIfTrue="1">
      <formula>AND(ISTEXT(H15),ISBLANK(L15))</formula>
    </cfRule>
  </conditionalFormatting>
  <conditionalFormatting sqref="L65">
    <cfRule type="expression" dxfId="19" priority="48" stopIfTrue="1">
      <formula>AND(ISTEXT(A65),ISBLANK(L65))</formula>
    </cfRule>
  </conditionalFormatting>
  <conditionalFormatting sqref="F65">
    <cfRule type="expression" dxfId="18" priority="49" stopIfTrue="1">
      <formula>AND(ISTEXT(A65),ISBLANK(F65))</formula>
    </cfRule>
  </conditionalFormatting>
  <conditionalFormatting sqref="G65">
    <cfRule type="expression" dxfId="17" priority="50" stopIfTrue="1">
      <formula>AND(ISTEXT(A65),ISBLANK(G65))</formula>
    </cfRule>
  </conditionalFormatting>
  <conditionalFormatting sqref="I65">
    <cfRule type="expression" dxfId="16" priority="51" stopIfTrue="1">
      <formula>AND(ISTEXT(A65),ISBLANK(I65))</formula>
    </cfRule>
  </conditionalFormatting>
  <conditionalFormatting sqref="K65">
    <cfRule type="expression" dxfId="15" priority="52" stopIfTrue="1">
      <formula>AND(ISTEXT(A65),ISTEXT(J65),ISBLANK(K65))</formula>
    </cfRule>
  </conditionalFormatting>
  <conditionalFormatting sqref="C65">
    <cfRule type="expression" dxfId="14" priority="47" stopIfTrue="1">
      <formula>AND(ISTEXT(A65),ISBLANK(C65))</formula>
    </cfRule>
  </conditionalFormatting>
  <conditionalFormatting sqref="B65">
    <cfRule type="expression" dxfId="13" priority="45" stopIfTrue="1">
      <formula>AND(ISTEXT(A65),ISBLANK(B65))</formula>
    </cfRule>
  </conditionalFormatting>
  <conditionalFormatting sqref="D65">
    <cfRule type="expression" dxfId="12" priority="46" stopIfTrue="1">
      <formula>AND(ISTEXT(A65),ISBLANK(D65))</formula>
    </cfRule>
  </conditionalFormatting>
  <conditionalFormatting sqref="E65">
    <cfRule type="expression" dxfId="11" priority="44" stopIfTrue="1">
      <formula>AND(ISTEXT(A65),ISBLANK(E65))</formula>
    </cfRule>
  </conditionalFormatting>
  <conditionalFormatting sqref="M65">
    <cfRule type="expression" dxfId="10" priority="43" stopIfTrue="1">
      <formula>AND(ISTEXT(A65),ISBLANK(M65))</formula>
    </cfRule>
  </conditionalFormatting>
  <conditionalFormatting sqref="H65">
    <cfRule type="expression" dxfId="9" priority="42" stopIfTrue="1">
      <formula>AND(ISTEXT(D65),ISBLANK(H65))</formula>
    </cfRule>
  </conditionalFormatting>
  <conditionalFormatting sqref="B72:C73">
    <cfRule type="expression" dxfId="8" priority="1" stopIfTrue="1">
      <formula>AND(ISTEXT(A72),ISBLANK(B72))</formula>
    </cfRule>
  </conditionalFormatting>
  <conditionalFormatting sqref="D72:D73">
    <cfRule type="expression" dxfId="7" priority="3" stopIfTrue="1">
      <formula>AND(ISTEXT(A72),ISBLANK(D72))</formula>
    </cfRule>
  </conditionalFormatting>
  <conditionalFormatting sqref="E72:E73">
    <cfRule type="expression" dxfId="6" priority="2" stopIfTrue="1">
      <formula>AND(ISTEXT(A72),ISBLANK(E72))</formula>
    </cfRule>
  </conditionalFormatting>
  <conditionalFormatting sqref="F72:F73">
    <cfRule type="expression" dxfId="5" priority="7" stopIfTrue="1">
      <formula>AND(ISTEXT(A72),ISBLANK(F72))</formula>
    </cfRule>
  </conditionalFormatting>
  <conditionalFormatting sqref="G72:G73">
    <cfRule type="expression" dxfId="4" priority="8" stopIfTrue="1">
      <formula>AND(ISTEXT(A72),ISBLANK(G72))</formula>
    </cfRule>
  </conditionalFormatting>
  <conditionalFormatting sqref="I72:I73">
    <cfRule type="expression" dxfId="3" priority="5" stopIfTrue="1">
      <formula>AND(ISTEXT(A72),ISBLANK(I72))</formula>
    </cfRule>
  </conditionalFormatting>
  <conditionalFormatting sqref="K72:K73">
    <cfRule type="expression" dxfId="2" priority="4" stopIfTrue="1">
      <formula>AND(ISTEXT(A72),ISTEXT(J72),ISBLANK(K72))</formula>
    </cfRule>
  </conditionalFormatting>
  <conditionalFormatting sqref="L72:L73">
    <cfRule type="expression" dxfId="1" priority="6" stopIfTrue="1">
      <formula>AND(ISTEXT(A72),ISBLANK(L72))</formula>
    </cfRule>
  </conditionalFormatting>
  <conditionalFormatting sqref="M72:M73">
    <cfRule type="expression" dxfId="0" priority="9" stopIfTrue="1">
      <formula>AND(ISTEXT(A72),ISBLANK(M72))</formula>
    </cfRule>
  </conditionalFormatting>
  <dataValidations count="18">
    <dataValidation type="decimal" operator="greaterThan" allowBlank="1" showErrorMessage="1" errorTitle="Zahleneingabe" error="In dieser Spalte werden nur Zahlenwerte akzeptiert." promptTitle="Zahleneingabe" prompt="Bitte geben Sie den Betrag ein, der mit dem entsprechenden Zahlungsbeleg übereinstimmt. Der Wert soll in der von Ihnen erfaßten Währung angegeben werden._x000a_Gutschriften sind  als negative Zahl zu erfassen." sqref="L22:L24 L12:L17 L28:L30 L32 L8:L10 L34:L37 L39 L41:L54 L26" xr:uid="{00000000-0002-0000-0600-000000000000}">
      <formula1>-100000000</formula1>
    </dataValidation>
    <dataValidation type="decimal" operator="greaterThan" allowBlank="1" showErrorMessage="1" errorTitle="Zahleneingabe" error="In dieser Spalte werden nur Zahlenwerte akzeptiert. Gültig sind auch  Formeln, die einen Zahlenwert ergeben (z.B. &quot;=120/1,2&quot;)." promptTitle="Zahleneingabe" prompt="Geben Sie hier die Kosten an, die sich aufgrund Ihrer Berechnung  ergeben. (Nettowert der Zahlung, Skonto und Abzüge berücksichtigt). Eine entspr. Formel  können sie sich aus der Zelle oberhalb (n5) kopieren und mit Inhalte einfügen/Formeln nutzen." sqref="M5:M6 M8:M10 M61 M63 M65 M67:M68 M70 M75:M76 M72:M73 M12:M54" xr:uid="{00000000-0002-0000-0600-000001000000}">
      <formula1>-100000000</formula1>
    </dataValidation>
    <dataValidation type="textLength" operator="equal" allowBlank="1" showErrorMessage="1" errorTitle="Eingabe ist nicht korrekt!" error="Geben Sie bitte die internationale Abkürzung der Währung an (z.B für USD, JPY etc). Es sind 3 Zeichen einzugeben." promptTitle="Währungsangabe wenn &lt;&gt;EURO!" prompt="Geben Sie bitte die internationale Abkürzung der Währung an (z.B für ATS, DEM für Deutsche Mark). Verwenden Sie bitte keine Zeichensymbole wie z.B &quot;$&quot;. Für EURO ist keine Eingabe notwendig. Stellen Sie sicher, daß der angewandte Wechelkurs ersichtlich ist" sqref="J12" xr:uid="{00000000-0002-0000-0600-000002000000}">
      <formula1>3</formula1>
    </dataValidation>
    <dataValidation errorTitle="Eingabe Pos.lt.FV!" error="Diese Position ist im Fördervertrag nicht vorgesehen. Bitte überprüfen Sie Ihre Angaben auf dem &quot;Summenblatt&quot;._x000a_Bitte stellen sie sicher, daß die Förderungsvertragsnummer im Register &quot;Angaben&quot; erfaßt ist._x000a_" promptTitle="Eingabe Pos.lt.FV!" prompt="Bitte ordenen Sie diese Kostenposition eindeutig einem Gliederungspunkt gem. Fördervertrag zu. Falls die Daten im Summenblatt noch nicht erfaßt sind, holen Sie dies bitte jetzt nach." sqref="A8:A10 A61 A63 A67:A68 A70 A75:A76 A12:A54" xr:uid="{00000000-0002-0000-0600-000003000000}"/>
    <dataValidation type="textLength" operator="lessThan" allowBlank="1" showErrorMessage="1" errorTitle="Max.Zeichenanzahl überschritten!" error="Bitte kürzen Sie Ihre Eingabe auf maximal 10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8:B10 B61 B63 B67:B68 B70 B75:B76 B12:B54" xr:uid="{00000000-0002-0000-0600-000004000000}">
      <formula1>101</formula1>
    </dataValidation>
    <dataValidation type="textLength" operator="lessThan" allowBlank="1" showErrorMessage="1" errorTitle="Maximale Textlänge überschritten" error="Bitte kürzen Sie Ihre Eingabe auf maximal 100 Zeichen." promptTitle="Texteingabe!" prompt="Bitte führen Sie den Lieferanten/Zahlungsempfänger an. Die Angabe der Adresse ist nicht notwendig. Die Angabe ist so ausführlich zu machen, daß eine eindeutige Zuordnung der Belege erfolgen kann." sqref="C8:C10 C61 C63 C67:C68 C70 C75:C76 C12:C54" xr:uid="{00000000-0002-0000-0600-000005000000}">
      <formula1>101</formula1>
    </dataValidation>
    <dataValidation type="decimal" operator="greaterThanOrEqual" allowBlank="1" showErrorMessage="1" errorTitle="Zahleneingabe" error="Geben Sie bitte eine gültige Zahl ein (größer 0)!" promptTitle="Zahleneingabe" prompt="Geben Sie die auf der Rechnung ausgewiesenen Nettobeträge  (abzügl. Skonto, Rabatte etc.) an, die  nicht zu dem  Projekt zuzurechnen sind._x000a__x000a_Bitte kennzeichnen Sie die Positionen auch auf der Rechnung._x000a_" sqref="H8:H10 H61 H63 H67:H68 H70 H75:H76 H72:H73 H12:H54" xr:uid="{00000000-0002-0000-0600-000006000000}">
      <formula1>0</formula1>
    </dataValidation>
    <dataValidation allowBlank="1" showErrorMessage="1" errorTitle="Datumseingabe" error="Bitte geben Sie ein gültiges Datum ein (Maximum: Heute + 5)." promptTitle="Datumseingabe!" prompt="Bitte geben Sie das Datum der Rechnung/Honoarnote etc ein. Zulässig sind Werte ab 1.1.2000." sqref="D8:D10 D61 D63 D67:D68 D70 D75:D76 D12:D54" xr:uid="{00000000-0002-0000-0600-000007000000}"/>
    <dataValidation type="decimal" operator="greaterThanOrEqual" allowBlank="1" showErrorMessage="1" errorTitle="Zahleneingabe" error="Geben Sie bitte eine gültige Zahl ein (größer 0)!" promptTitle="Umsatzsteuer" prompt="Geben Sie bitte den Umsatzsteuersatz lt. Rechnung an (0, 10, 20 etc. - ohne Prozentzeichen)." sqref="G8:G10 G61 G63 G67:G68 G70 G75:G76 G72:G73 G12:G54" xr:uid="{00000000-0002-0000-0600-000008000000}">
      <formula1>0</formula1>
    </dataValidation>
    <dataValidation type="decimal" operator="greaterThanOrEqual" allowBlank="1" showErrorMessage="1" errorTitle="Zahleneingabe ungültig." error="Bitte geben Sie einen Zahlenwert größer/gleich Null ein." promptTitle="Skonto lt. Re. (als  Ganzzahl)" prompt="Geben Sie bitte die Skontosatz an, der auf der Rechnung ausgewiesen ist (ohne &quot;%&quot;)._x000a__x000a_Auch Skonti, die nicht lukriert wurden, sind bei der Berechnung der förderbaren Kosten zu berücksichtigen._x000a__x000a_Wurde kein Skonto gewährt, ist der Wert &quot;0&quot; (Null) einzugeben_x000a_" sqref="F8:F10 F61 F63 F67:F68 F70 F75:F76 F72:F73 F12:F54" xr:uid="{00000000-0002-0000-0600-000009000000}">
      <formula1>0</formula1>
    </dataValidation>
    <dataValidation type="decimal" operator="greaterThan" allowBlank="1" showErrorMessage="1" errorTitle="Zahleneingabe" error="In dieser Spalte werden nur Zahlenwerte akzeptiert." promptTitle="Zahleneingabe" prompt="Bitte geben Sie den Betrag ein, der auf der Rechnung als Bruttobetrag ausgewiesen wird._x000a_Gutschriften sind  als negative Zahl zu erfassen." sqref="E8:E10 E61 E63 E67:E68 E70 E75:E76 L72:L73 E72:E73 E12:E54" xr:uid="{00000000-0002-0000-0600-00000A000000}">
      <formula1>-100000000</formula1>
    </dataValidation>
    <dataValidation type="decimal" operator="greaterThan" allowBlank="1" showErrorMessage="1" errorTitle="Eingabe nicht korrekt" error="Geben sie den Kurs bitte als Zahl ein." promptTitle="Kurseingabe (wenn nicht EUR)" prompt="Geben Sie bitte den Kurs zum EUR lt.Zahlungsnachweis an._x000a_Bei FW-Konten ist der Kurs des Valutatages nachzuweisen. _x000a__x000a_Geben sie den Kurs so an, daß der Fremdwährungsbetrag / Kurs den EUR-Betrag ergibt (Standardnotation)._x000a_" sqref="K8:K10 K61 K63 K67:K68 K70 K75:K76 K72:K73 K12:K54" xr:uid="{00000000-0002-0000-0600-00000B000000}">
      <formula1>0</formula1>
    </dataValidation>
    <dataValidation allowBlank="1" showErrorMessage="1" errorTitle="Das Datum ist nicht korrekt" error="Bitte geben Sie ein gültiges Datum ein (zulässig sind Daten ab 1.1. 2000 bis inkl. heute)." promptTitle="Datumseingabe!" prompt="Bitte geben Sie das Zahlungsdatum lt. Zahlungsbeleg ein." sqref="I8:I10 I61 I63 I67:I68 I70 I75:I76 I12:I54" xr:uid="{00000000-0002-0000-0600-00000C000000}"/>
    <dataValidation type="textLength" operator="equal" allowBlank="1" showErrorMessage="1" errorTitle="Eingabe ist nicht korrekt!" error="Geben Sie bitte die internationale Abkürzung der Währung an (z.B für USD, GPD etc). Es sind 3 Zeichen einzugeben." promptTitle="Währungsangabe wenn &lt;&gt;EURO!" prompt="Geben Sie bitte die internationale Abkürzung der Währung an (z.B für ATS, DEM für Deutsche Mark). Verwenden Sie bitte keine Zeichensymbole wie z.B &quot;$&quot;. Für EURO ist keine Eingabe notwendig. Stellen Sie sicher, daß der angewandte Wechelkurs ersichtlich ist" sqref="J8:J10 J61 J63 J67:J68 J70 J75:J76 J72:J73 J13:J54" xr:uid="{00000000-0002-0000-0600-00000D000000}">
      <formula1>3</formula1>
    </dataValidation>
    <dataValidation type="date" operator="greaterThan" allowBlank="1" showErrorMessage="1" errorTitle="Eingabe ist nicht korrekt!" error="Unter dem &quot;Beginn der Arbeiten&quot; ist entweder die Aufnahme der Bauarbeiten oder die erste verbindliche Verpflichtung zur Bestellung von Anlagen zu verstehen." promptTitle="Datumseingabe!" prompt="Unter dem &quot;Beginn der Arbeiten&quot; ist entweder die Aufnahme der Bauarbeiten oder die erste verbindliche Verpflichtung zur Bestellung von Anlagen zu verstehen." sqref="N8:N10 N61 N63 N67:N68 N70 N75:N76 N12:N54" xr:uid="{00000000-0002-0000-0600-00000E000000}">
      <formula1>38717</formula1>
    </dataValidation>
    <dataValidation type="textLength" operator="lessThan" allowBlank="1" showErrorMessage="1" errorTitle="Max.Zeichenanzahl überschritten!" error="Bitte kürzen Sie Ihre Eingabe auf maximal 25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72:C73" xr:uid="{73947BB5-918F-4DAC-9698-EBE119186774}">
      <formula1>250</formula1>
    </dataValidation>
    <dataValidation type="list" showErrorMessage="1" errorTitle="Eingabe Pos.lt.FV!" error="Diese Position ist im Fördervertrag nicht vorgesehen. Bitte überprüfen Sie Ihre Angaben auf dem &quot;Summenblatt&quot;._x000a_Bitte stellen sie sicher, daß die Förderungsvertragsnummer im Register &quot;Angaben&quot; erfaßt ist._x000a_" promptTitle="Eingabe Pos.lt.FV!" prompt="Bitte ordenen Sie diese Kostenposition eindeutig einem Gliederungspunkt gem. Fördervertrag zu. Falls die Daten im Summenblatt noch nicht erfaßt sind, holen Sie dies bitte jetzt nach." sqref="A72:A73" xr:uid="{A8E7F50F-4FC3-4CF5-A86A-46B2FA851781}">
      <formula1>IF(VLOOKUP(FB_HELP_Aktionskennung,FB_HELP_Aktionstabelle,3)=1,FB_Help_Liste_Ohne_p,FB_Help_Liste_alle)</formula1>
    </dataValidation>
    <dataValidation type="date" allowBlank="1" showErrorMessage="1" errorTitle="Datumseingabe" error="Bitte geben Sie ein gültiges Datum ein (Maximum: Heute + 5)." promptTitle="Datumseingabe!" prompt="Bitte geben Sie das Datum der Rechnung/Honoarnote etc ein. Zulässig sind Werte ab 1.1.2000." sqref="D72:D73 I72:I73" xr:uid="{A9646610-247E-45BA-BF2B-C63435125F95}">
      <formula1>39083</formula1>
      <formula2>TODAY()</formula2>
    </dataValidation>
  </dataValidations>
  <pageMargins left="0.78740157499999996" right="0.78740157499999996" top="0.984251969" bottom="0.984251969" header="0.4921259845" footer="0.4921259845"/>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Gültigkeiten"/>
  <dimension ref="A1:BB110"/>
  <sheetViews>
    <sheetView workbookViewId="0">
      <selection activeCell="AO14" sqref="AO14"/>
    </sheetView>
  </sheetViews>
  <sheetFormatPr baseColWidth="10" defaultRowHeight="13.2" x14ac:dyDescent="0.25"/>
  <cols>
    <col min="1" max="1" width="18.6640625" bestFit="1" customWidth="1"/>
    <col min="2" max="2" width="3.6640625" customWidth="1"/>
    <col min="3" max="3" width="20.6640625" customWidth="1"/>
    <col min="4" max="4" width="4.109375" customWidth="1"/>
    <col min="5" max="5" width="7.6640625" customWidth="1"/>
    <col min="6" max="6" width="8.33203125" customWidth="1"/>
    <col min="7" max="7" width="5.6640625" customWidth="1"/>
    <col min="8" max="8" width="6.5546875" bestFit="1" customWidth="1"/>
    <col min="9" max="9" width="9" customWidth="1"/>
    <col min="10" max="10" width="7" customWidth="1"/>
    <col min="11" max="11" width="5" bestFit="1" customWidth="1"/>
    <col min="12" max="12" width="8.44140625" bestFit="1" customWidth="1"/>
    <col min="13" max="13" width="5.6640625" customWidth="1"/>
    <col min="14" max="16" width="6.5546875" bestFit="1" customWidth="1"/>
    <col min="17" max="17" width="5" bestFit="1" customWidth="1"/>
    <col min="18" max="18" width="8.88671875" customWidth="1"/>
    <col min="19" max="19" width="5.44140625" customWidth="1"/>
    <col min="20" max="20" width="6.33203125" bestFit="1" customWidth="1"/>
    <col min="21" max="21" width="7.5546875" customWidth="1"/>
    <col min="22" max="22" width="6" bestFit="1" customWidth="1"/>
    <col min="23" max="23" width="5" bestFit="1" customWidth="1"/>
    <col min="24" max="24" width="9.5546875" customWidth="1"/>
    <col min="25" max="26" width="2.44140625" customWidth="1"/>
    <col min="27" max="27" width="9.109375" customWidth="1"/>
    <col min="28" max="28" width="38.6640625" customWidth="1"/>
    <col min="32" max="32" width="7.88671875" customWidth="1"/>
    <col min="33" max="33" width="12.88671875" customWidth="1"/>
    <col min="34" max="34" width="9.5546875" customWidth="1"/>
    <col min="37" max="37" width="39" customWidth="1"/>
    <col min="38" max="38" width="19.44140625" customWidth="1"/>
    <col min="39" max="39" width="16.5546875" customWidth="1"/>
    <col min="40" max="40" width="28" customWidth="1"/>
    <col min="41" max="41" width="36.5546875" customWidth="1"/>
    <col min="42" max="42" width="16.5546875" customWidth="1"/>
    <col min="43" max="43" width="24.88671875" customWidth="1"/>
    <col min="44" max="44" width="5.44140625" customWidth="1"/>
    <col min="45" max="45" width="13.6640625" bestFit="1" customWidth="1"/>
    <col min="46" max="46" width="8.6640625" customWidth="1"/>
    <col min="47" max="47" width="34.33203125" bestFit="1" customWidth="1"/>
    <col min="48" max="48" width="23.88671875" customWidth="1"/>
    <col min="49" max="49" width="42.44140625" customWidth="1"/>
    <col min="50" max="50" width="4.44140625" customWidth="1"/>
    <col min="51" max="51" width="13" bestFit="1" customWidth="1"/>
    <col min="52" max="52" width="23.33203125" customWidth="1"/>
    <col min="53" max="53" width="16.5546875" customWidth="1"/>
    <col min="54" max="54" width="4.33203125" customWidth="1"/>
  </cols>
  <sheetData>
    <row r="1" spans="1:54" x14ac:dyDescent="0.25">
      <c r="A1" s="67" t="s">
        <v>148</v>
      </c>
      <c r="B1" s="63"/>
      <c r="C1" s="69" t="s">
        <v>157</v>
      </c>
      <c r="D1" s="64"/>
      <c r="E1" s="101" t="s">
        <v>51</v>
      </c>
      <c r="F1" s="95"/>
      <c r="G1" s="95"/>
      <c r="H1" s="95"/>
      <c r="I1" s="96"/>
      <c r="J1" s="95"/>
      <c r="K1" s="95"/>
      <c r="L1" s="110" t="e">
        <f ca="1">OFFSET(FB_Help_Zaehle_alle_start,,,FB_Help_Zaehle_alle_anzahl,)</f>
        <v>#REF!</v>
      </c>
      <c r="M1" s="95"/>
      <c r="N1" s="95"/>
      <c r="O1" s="95"/>
      <c r="P1" s="95"/>
      <c r="Q1" s="95"/>
      <c r="R1" s="110" t="e">
        <f ca="1">OFFSET(FB_HELP_Zaehle_no_p_start,,,FB_HELP_Zaehle_no_p_anzahl,)</f>
        <v>#REF!</v>
      </c>
      <c r="S1" s="97"/>
      <c r="T1" s="95"/>
      <c r="U1" s="95"/>
      <c r="V1" s="95"/>
      <c r="W1" s="95"/>
      <c r="X1" s="110" t="e">
        <f ca="1">OFFSET(FB_HELP_Zaehle_nur_p_start,,,FB_HELP_Zaehle_nur_p_anzahl,)</f>
        <v>#REF!</v>
      </c>
      <c r="Y1" s="97"/>
      <c r="Z1" s="94"/>
      <c r="AA1" s="113" t="s">
        <v>58</v>
      </c>
      <c r="AB1" s="52"/>
      <c r="AC1" s="52"/>
      <c r="AD1" s="52"/>
      <c r="AE1" s="52"/>
      <c r="AF1" s="52"/>
      <c r="AG1" s="52"/>
      <c r="AH1" s="52"/>
      <c r="AI1" s="52"/>
      <c r="AJ1" s="52"/>
      <c r="AK1" s="52"/>
      <c r="AL1" s="52"/>
      <c r="AM1" s="52"/>
      <c r="AN1" s="52"/>
      <c r="AO1" s="52"/>
      <c r="AP1" s="52"/>
      <c r="AQ1" s="52"/>
      <c r="AR1" s="52" t="s">
        <v>589</v>
      </c>
      <c r="AS1" s="52"/>
      <c r="AT1" s="52"/>
      <c r="AU1" s="52"/>
      <c r="AV1" s="52"/>
      <c r="AW1" s="52"/>
      <c r="AX1" s="52" t="s">
        <v>586</v>
      </c>
      <c r="AY1" s="52"/>
      <c r="AZ1" s="52"/>
      <c r="BA1" s="52"/>
      <c r="BB1" s="94"/>
    </row>
    <row r="2" spans="1:54" x14ac:dyDescent="0.25">
      <c r="A2" s="65" t="s">
        <v>132</v>
      </c>
      <c r="B2" s="63"/>
      <c r="C2" s="61" t="s">
        <v>135</v>
      </c>
      <c r="D2" s="64"/>
      <c r="E2" s="102" t="s">
        <v>79</v>
      </c>
      <c r="F2" s="95"/>
      <c r="G2" s="95"/>
      <c r="H2" s="95"/>
      <c r="I2" s="95"/>
      <c r="J2" s="95"/>
      <c r="K2" s="95"/>
      <c r="L2" s="98" t="s">
        <v>16</v>
      </c>
      <c r="M2" s="95"/>
      <c r="N2" s="95"/>
      <c r="O2" s="95"/>
      <c r="P2" s="95"/>
      <c r="Q2" s="95"/>
      <c r="R2" s="98" t="s">
        <v>9</v>
      </c>
      <c r="S2" s="97"/>
      <c r="T2" s="95" t="s">
        <v>10</v>
      </c>
      <c r="U2" s="95" t="s">
        <v>11</v>
      </c>
      <c r="V2" s="95"/>
      <c r="W2" s="95"/>
      <c r="X2" s="98" t="s">
        <v>12</v>
      </c>
      <c r="Y2" s="97"/>
      <c r="Z2" s="94"/>
      <c r="AA2" s="127" t="str">
        <f>IF(LEN(FB_ANG_FVNR)=12,TEXT(LEFT(FB_ANG_FVNR,4),"00##"),TEXT(MID(FB_ANG_FVNR,10,3),"@"))</f>
        <v/>
      </c>
      <c r="AB2" s="52" t="s">
        <v>415</v>
      </c>
      <c r="AC2" s="52"/>
      <c r="AD2" s="52"/>
      <c r="AE2" s="52"/>
      <c r="AF2" s="52"/>
      <c r="AG2" s="52"/>
      <c r="AH2" s="52"/>
      <c r="AI2" s="214"/>
      <c r="AJ2" s="215" t="s">
        <v>367</v>
      </c>
      <c r="AK2" s="216" t="str">
        <f>ama_text</f>
        <v>nein</v>
      </c>
      <c r="AL2" s="52"/>
      <c r="AM2" s="52"/>
      <c r="AN2" s="52"/>
      <c r="AO2" s="52"/>
      <c r="AP2" s="52"/>
      <c r="AQ2" s="52"/>
      <c r="AR2" s="52" t="s">
        <v>590</v>
      </c>
      <c r="AS2" s="52"/>
      <c r="AT2" s="52"/>
      <c r="AU2" s="52"/>
      <c r="AV2" s="52"/>
      <c r="AW2" s="52"/>
      <c r="AX2" s="52" t="s">
        <v>587</v>
      </c>
      <c r="AY2" s="52"/>
      <c r="AZ2" s="52"/>
      <c r="BA2" s="52"/>
      <c r="BB2" s="94"/>
    </row>
    <row r="3" spans="1:54" x14ac:dyDescent="0.25">
      <c r="A3" s="169">
        <f>VERSION!A1</f>
        <v>13.25</v>
      </c>
      <c r="B3" s="63"/>
      <c r="C3" s="70" t="s">
        <v>160</v>
      </c>
      <c r="D3" s="64"/>
      <c r="E3" s="97"/>
      <c r="F3" s="95"/>
      <c r="G3" s="99"/>
      <c r="H3" s="95"/>
      <c r="I3" s="95"/>
      <c r="J3" s="95"/>
      <c r="K3" s="98" t="s">
        <v>80</v>
      </c>
      <c r="L3" s="100">
        <f>ROWS(L10:L109)</f>
        <v>100</v>
      </c>
      <c r="M3" s="99"/>
      <c r="N3" s="95"/>
      <c r="O3" s="95"/>
      <c r="P3" s="95"/>
      <c r="Q3" s="95"/>
      <c r="R3" s="100">
        <f>ROWS(R10:R109)</f>
        <v>100</v>
      </c>
      <c r="S3" s="97"/>
      <c r="T3" s="95"/>
      <c r="U3" s="95"/>
      <c r="V3" s="95"/>
      <c r="W3" s="95"/>
      <c r="X3" s="100">
        <f>ROWS(X10:X109)</f>
        <v>100</v>
      </c>
      <c r="Y3" s="97"/>
      <c r="Z3" s="94"/>
      <c r="AA3" s="114">
        <f>COUNTA(AA10:AA100)</f>
        <v>19</v>
      </c>
      <c r="AB3" s="52" t="s">
        <v>57</v>
      </c>
      <c r="AC3" s="52"/>
      <c r="AD3" s="52"/>
      <c r="AE3" s="52"/>
      <c r="AF3" s="52"/>
      <c r="AG3" s="52"/>
      <c r="AH3" s="52"/>
      <c r="AI3" s="214"/>
      <c r="AJ3" s="215" t="s">
        <v>382</v>
      </c>
      <c r="AK3" s="216" t="str">
        <f>SEF_text</f>
        <v>nein</v>
      </c>
      <c r="AL3" s="52"/>
      <c r="AM3" s="52"/>
      <c r="AN3" s="52"/>
      <c r="AO3" s="52"/>
      <c r="AP3" s="52"/>
      <c r="AQ3" s="52"/>
      <c r="AR3" s="52"/>
      <c r="AS3" s="52"/>
      <c r="AT3" s="52"/>
      <c r="AU3" s="52"/>
      <c r="AV3" s="52"/>
      <c r="AW3" s="52"/>
      <c r="AX3" s="52"/>
      <c r="AY3" s="52"/>
      <c r="AZ3" s="52"/>
      <c r="BA3" s="52"/>
      <c r="BB3" s="94"/>
    </row>
    <row r="4" spans="1:54" x14ac:dyDescent="0.25">
      <c r="A4" s="73"/>
      <c r="B4" s="63"/>
      <c r="C4" s="71" t="s">
        <v>158</v>
      </c>
      <c r="D4" s="64"/>
      <c r="E4" s="97"/>
      <c r="F4" s="95"/>
      <c r="G4" s="99"/>
      <c r="H4" s="95"/>
      <c r="I4" s="95"/>
      <c r="J4" s="95"/>
      <c r="K4" s="98" t="s">
        <v>81</v>
      </c>
      <c r="L4" s="100">
        <f ca="1">COUNTBLANK(L10:L109)</f>
        <v>100</v>
      </c>
      <c r="M4" s="99"/>
      <c r="N4" s="95"/>
      <c r="O4" s="95"/>
      <c r="P4" s="95"/>
      <c r="Q4" s="95"/>
      <c r="R4" s="100">
        <f ca="1">COUNTBLANK(R10:R109)</f>
        <v>100</v>
      </c>
      <c r="S4" s="97"/>
      <c r="T4" s="95"/>
      <c r="U4" s="95"/>
      <c r="V4" s="95"/>
      <c r="W4" s="95"/>
      <c r="X4" s="100">
        <f ca="1">COUNTBLANK(X10:X109)</f>
        <v>100</v>
      </c>
      <c r="Y4" s="97"/>
      <c r="Z4" s="94"/>
      <c r="AA4" s="115"/>
      <c r="AB4" s="52" t="s">
        <v>56</v>
      </c>
      <c r="AC4" s="52"/>
      <c r="AD4" s="52"/>
      <c r="AE4" s="52"/>
      <c r="AF4" s="52"/>
      <c r="AG4" s="52"/>
      <c r="AH4" s="52"/>
      <c r="AI4" s="52"/>
      <c r="AJ4" s="52"/>
      <c r="AK4" s="52"/>
      <c r="AL4" s="52"/>
      <c r="AM4" s="52"/>
      <c r="AN4" s="52"/>
      <c r="AO4" s="52"/>
      <c r="AP4" s="52"/>
      <c r="AQ4" s="52"/>
      <c r="AR4" s="52"/>
      <c r="AS4" s="52"/>
      <c r="AT4" s="52" t="s">
        <v>536</v>
      </c>
      <c r="AU4" s="52"/>
      <c r="AV4" s="52"/>
      <c r="AW4" s="126">
        <f ca="1">SUMIF(Summenblatt!A10:H105,"d*",Summenblatt!H10:H105)</f>
        <v>0</v>
      </c>
      <c r="AX4" s="52"/>
      <c r="AY4" s="52"/>
      <c r="AZ4" s="52"/>
      <c r="BA4" s="52"/>
      <c r="BB4" s="94"/>
    </row>
    <row r="5" spans="1:54" x14ac:dyDescent="0.25">
      <c r="A5" s="55" t="s">
        <v>190</v>
      </c>
      <c r="B5" s="63"/>
      <c r="C5" s="71" t="s">
        <v>159</v>
      </c>
      <c r="D5" s="64"/>
      <c r="E5" s="97"/>
      <c r="F5" s="95"/>
      <c r="G5" s="99"/>
      <c r="H5" s="95"/>
      <c r="I5" s="95"/>
      <c r="J5" s="95"/>
      <c r="K5" s="98" t="s">
        <v>83</v>
      </c>
      <c r="L5" s="100">
        <f ca="1">L3-L4</f>
        <v>0</v>
      </c>
      <c r="M5" s="99"/>
      <c r="N5" s="95"/>
      <c r="O5" s="105" t="s">
        <v>45</v>
      </c>
      <c r="P5" s="95"/>
      <c r="Q5" s="95"/>
      <c r="R5" s="100">
        <f ca="1">R3-R4</f>
        <v>0</v>
      </c>
      <c r="S5" s="97"/>
      <c r="T5" s="95"/>
      <c r="U5" s="105" t="s">
        <v>45</v>
      </c>
      <c r="V5" s="95"/>
      <c r="W5" s="95"/>
      <c r="X5" s="100">
        <f ca="1">X3-X4</f>
        <v>0</v>
      </c>
      <c r="Y5" s="97"/>
      <c r="Z5" s="94"/>
      <c r="AA5" s="116">
        <v>27</v>
      </c>
      <c r="AB5" s="52" t="s">
        <v>416</v>
      </c>
      <c r="AC5" s="52"/>
      <c r="AD5" s="52"/>
      <c r="AE5" s="52"/>
      <c r="AF5" s="52"/>
      <c r="AG5" s="52"/>
      <c r="AH5" s="52"/>
      <c r="AI5" s="52"/>
      <c r="AJ5" s="52"/>
      <c r="AK5" s="52"/>
      <c r="AL5" s="52"/>
      <c r="AM5" s="52"/>
      <c r="AN5" s="52"/>
      <c r="AO5" s="52"/>
      <c r="AP5" s="52"/>
      <c r="AQ5" s="52"/>
      <c r="AR5" s="52"/>
      <c r="AS5" s="52"/>
      <c r="AT5" s="52" t="s">
        <v>537</v>
      </c>
      <c r="AU5" s="52"/>
      <c r="AV5" s="52"/>
      <c r="AW5" s="52"/>
      <c r="AX5" s="52"/>
      <c r="AY5" s="52"/>
      <c r="AZ5" s="52"/>
      <c r="BA5" s="52"/>
      <c r="BB5" s="94"/>
    </row>
    <row r="6" spans="1:54" x14ac:dyDescent="0.25">
      <c r="A6" s="55" t="b">
        <v>0</v>
      </c>
      <c r="B6" s="63"/>
      <c r="C6" s="71" t="s">
        <v>123</v>
      </c>
      <c r="D6" s="64"/>
      <c r="E6" s="97"/>
      <c r="F6" s="106" t="s">
        <v>3</v>
      </c>
      <c r="G6" s="99"/>
      <c r="H6" s="95"/>
      <c r="I6" s="104"/>
      <c r="J6" s="105" t="s">
        <v>73</v>
      </c>
      <c r="K6" s="95"/>
      <c r="L6" s="95"/>
      <c r="M6" s="99"/>
      <c r="N6" s="95"/>
      <c r="O6" s="107" t="s">
        <v>46</v>
      </c>
      <c r="P6" s="105" t="s">
        <v>73</v>
      </c>
      <c r="Q6" s="95"/>
      <c r="R6" s="95"/>
      <c r="S6" s="97"/>
      <c r="T6" s="95"/>
      <c r="U6" s="107" t="s">
        <v>46</v>
      </c>
      <c r="V6" s="105" t="s">
        <v>73</v>
      </c>
      <c r="W6" s="95"/>
      <c r="X6" s="95"/>
      <c r="Y6" s="97"/>
      <c r="Z6" s="94"/>
      <c r="AA6" s="117" t="e">
        <f ca="1">OFFSET(FB_HELP_Aktionstabelle_Start,1,,FB_HELP_Anzahl_Aktionen+1,FB_HELP_Aktionstabelle_Spalten)</f>
        <v>#VALUE!</v>
      </c>
      <c r="AB6" s="52" t="s">
        <v>59</v>
      </c>
      <c r="AC6" s="52"/>
      <c r="AD6" s="52"/>
      <c r="AE6" s="315" t="s">
        <v>606</v>
      </c>
      <c r="AF6" s="315" t="s">
        <v>607</v>
      </c>
      <c r="AG6" s="315" t="s">
        <v>608</v>
      </c>
      <c r="AH6" s="315" t="s">
        <v>609</v>
      </c>
      <c r="AI6" s="315" t="s">
        <v>610</v>
      </c>
      <c r="AJ6" s="315" t="s">
        <v>611</v>
      </c>
      <c r="AK6" s="315" t="s">
        <v>491</v>
      </c>
      <c r="AL6" s="315" t="s">
        <v>492</v>
      </c>
      <c r="AM6" s="315" t="s">
        <v>493</v>
      </c>
      <c r="AN6" s="315" t="s">
        <v>494</v>
      </c>
      <c r="AO6" s="315" t="s">
        <v>489</v>
      </c>
      <c r="AP6" s="315" t="s">
        <v>500</v>
      </c>
      <c r="AQ6" s="315" t="s">
        <v>506</v>
      </c>
      <c r="AR6" s="315" t="s">
        <v>533</v>
      </c>
      <c r="AS6" s="315" t="s">
        <v>534</v>
      </c>
      <c r="AT6" s="315" t="s">
        <v>552</v>
      </c>
      <c r="AU6" s="315" t="s">
        <v>577</v>
      </c>
      <c r="AV6" s="315" t="s">
        <v>584</v>
      </c>
      <c r="AW6" s="315" t="s">
        <v>585</v>
      </c>
      <c r="AX6" s="315" t="s">
        <v>588</v>
      </c>
      <c r="AY6" s="315" t="s">
        <v>633</v>
      </c>
      <c r="AZ6" s="315"/>
      <c r="BA6" s="52"/>
      <c r="BB6" s="94"/>
    </row>
    <row r="7" spans="1:54" ht="13.8" thickBot="1" x14ac:dyDescent="0.3">
      <c r="A7" s="280" t="s">
        <v>503</v>
      </c>
      <c r="B7" s="63"/>
      <c r="C7" s="71" t="s">
        <v>18</v>
      </c>
      <c r="D7" s="64"/>
      <c r="E7" s="97"/>
      <c r="F7" s="106" t="s">
        <v>70</v>
      </c>
      <c r="G7" s="99"/>
      <c r="H7" s="105" t="s">
        <v>77</v>
      </c>
      <c r="I7" s="107" t="s">
        <v>82</v>
      </c>
      <c r="J7" s="105" t="s">
        <v>74</v>
      </c>
      <c r="K7" s="105" t="s">
        <v>6</v>
      </c>
      <c r="L7" s="105" t="s">
        <v>7</v>
      </c>
      <c r="M7" s="99"/>
      <c r="N7" s="105" t="s">
        <v>5</v>
      </c>
      <c r="O7" s="107" t="s">
        <v>4</v>
      </c>
      <c r="P7" s="105" t="s">
        <v>74</v>
      </c>
      <c r="Q7" s="105" t="s">
        <v>6</v>
      </c>
      <c r="R7" s="105" t="s">
        <v>7</v>
      </c>
      <c r="S7" s="97"/>
      <c r="T7" s="105" t="s">
        <v>5</v>
      </c>
      <c r="U7" s="107" t="s">
        <v>48</v>
      </c>
      <c r="V7" s="105" t="s">
        <v>74</v>
      </c>
      <c r="W7" s="105" t="s">
        <v>6</v>
      </c>
      <c r="X7" s="105" t="s">
        <v>7</v>
      </c>
      <c r="Y7" s="97"/>
      <c r="Z7" s="94"/>
      <c r="AA7" s="125" t="e">
        <f ca="1">MATCH(FB_HELP_Aktionskennung,INDIRECT(ADDRESS(ROW(FB_HELP_Aktionstabelle_Start)+1,COLUMN(FB_HELP_Aktionstabelle_Start))&amp;":"&amp;ADDRESS(ROW(FB_HELP_Aktionstabelle_Start)+FB_HELP_Anzahl_Aktionen,COLUMN(FB_HELP_Aktionstabelle_Start))),0)</f>
        <v>#N/A</v>
      </c>
      <c r="AB7" s="52" t="s">
        <v>37</v>
      </c>
      <c r="AC7" s="52"/>
      <c r="AD7" s="52"/>
      <c r="AE7" s="52"/>
      <c r="AF7" s="52"/>
      <c r="AG7" s="52"/>
      <c r="AH7" s="52"/>
      <c r="AI7" s="52"/>
      <c r="AJ7" s="52"/>
      <c r="AK7" s="279" t="s">
        <v>498</v>
      </c>
      <c r="AL7" s="279" t="s">
        <v>497</v>
      </c>
      <c r="AM7" s="279" t="s">
        <v>496</v>
      </c>
      <c r="AN7" s="279" t="s">
        <v>495</v>
      </c>
      <c r="AO7" s="279" t="s">
        <v>490</v>
      </c>
      <c r="AP7" s="279" t="s">
        <v>499</v>
      </c>
      <c r="AQ7" s="279"/>
      <c r="AR7" s="279"/>
      <c r="AS7" s="52"/>
      <c r="AT7" s="279" t="s">
        <v>535</v>
      </c>
      <c r="AU7" s="279" t="s">
        <v>539</v>
      </c>
      <c r="AV7" s="279"/>
      <c r="AW7" s="279"/>
      <c r="AX7" s="279"/>
      <c r="AY7" s="52"/>
      <c r="AZ7" s="52"/>
      <c r="BA7" s="52"/>
      <c r="BB7" s="94"/>
    </row>
    <row r="8" spans="1:54" ht="13.8" thickBot="1" x14ac:dyDescent="0.3">
      <c r="A8" s="280" t="s">
        <v>504</v>
      </c>
      <c r="B8" s="63"/>
      <c r="C8" s="71" t="s">
        <v>131</v>
      </c>
      <c r="D8" s="64"/>
      <c r="E8" s="97"/>
      <c r="F8" s="105" t="s">
        <v>71</v>
      </c>
      <c r="G8" s="95"/>
      <c r="H8" s="105" t="s">
        <v>76</v>
      </c>
      <c r="I8" s="107" t="s">
        <v>72</v>
      </c>
      <c r="J8" s="105" t="s">
        <v>75</v>
      </c>
      <c r="K8" s="105" t="s">
        <v>78</v>
      </c>
      <c r="L8" s="105" t="s">
        <v>8</v>
      </c>
      <c r="M8" s="95"/>
      <c r="N8" s="105" t="s">
        <v>49</v>
      </c>
      <c r="O8" s="107" t="s">
        <v>47</v>
      </c>
      <c r="P8" s="105" t="s">
        <v>75</v>
      </c>
      <c r="Q8" s="105" t="s">
        <v>78</v>
      </c>
      <c r="R8" s="105" t="s">
        <v>8</v>
      </c>
      <c r="S8" s="97"/>
      <c r="T8" s="105" t="s">
        <v>50</v>
      </c>
      <c r="U8" s="107" t="s">
        <v>47</v>
      </c>
      <c r="V8" s="105" t="s">
        <v>75</v>
      </c>
      <c r="W8" s="105" t="s">
        <v>78</v>
      </c>
      <c r="X8" s="105" t="s">
        <v>8</v>
      </c>
      <c r="Y8" s="97"/>
      <c r="Z8" s="94"/>
      <c r="AA8" s="108" t="s">
        <v>54</v>
      </c>
      <c r="AB8" s="108" t="s">
        <v>55</v>
      </c>
      <c r="AC8" s="108" t="s">
        <v>61</v>
      </c>
      <c r="AD8" s="112" t="s">
        <v>62</v>
      </c>
      <c r="AE8" s="112" t="s">
        <v>63</v>
      </c>
      <c r="AF8" s="52"/>
      <c r="AG8" s="163" t="e">
        <f ca="1">VLOOKUP(FB_HELP_Aktionskennung,FB_HELP_Aktionstabelle,7)</f>
        <v>#N/A</v>
      </c>
      <c r="AH8" s="52"/>
      <c r="AI8" s="52"/>
      <c r="AJ8" s="52"/>
      <c r="AK8" s="260" t="str">
        <f ca="1">IF(ISERROR(FB_HELP_Aktionskennung_Prüfung),"",VLOOKUP(FB_HELP_Aktionskennung,FB_HELP_Aktionstabelle,11))</f>
        <v/>
      </c>
      <c r="AL8" s="260" t="str">
        <f ca="1">IF(ISERROR(FB_HELP_Aktionskennung_Prüfung),"",VLOOKUP(FB_HELP_Aktionskennung,FB_HELP_Aktionstabelle,12))</f>
        <v/>
      </c>
      <c r="AM8" s="260" t="str">
        <f ca="1">IF(ISERROR(FB_HELP_Aktionskennung_Prüfung),"",VLOOKUP(FB_HELP_Aktionskennung,FB_HELP_Aktionstabelle,13))</f>
        <v/>
      </c>
      <c r="AN8" s="260" t="str">
        <f ca="1">IF(ISERROR(FB_HELP_Aktionskennung_Prüfung),"",VLOOKUP(FB_HELP_Aktionskennung,FB_HELP_Aktionstabelle,14))</f>
        <v/>
      </c>
      <c r="AO8" s="260" t="str">
        <f ca="1">IF(ISERROR(FB_HELP_Aktionskennung_Prüfung),"",VLOOKUP(FB_HELP_Aktionskennung,FB_HELP_Aktionstabelle,15))</f>
        <v/>
      </c>
      <c r="AP8" s="260" t="str">
        <f ca="1">IF(ISERROR(FB_HELP_Aktionskennung_Prüfung),"",VLOOKUP(FB_HELP_Aktionskennung,FB_HELP_Aktionstabelle,16))</f>
        <v/>
      </c>
      <c r="AQ8" s="260" t="str">
        <f ca="1">IF(ISERROR(FB_HELP_Aktionskennung_Prüfung),"",VLOOKUP(FB_HELP_Aktionskennung,FB_HELP_Aktionstabelle,17))</f>
        <v/>
      </c>
      <c r="AR8" s="278" t="str">
        <f ca="1">IF(ISERROR(FB_HELP_Aktionskennung_Prüfung),"",VLOOKUP(FB_HELP_Aktionskennung,FB_HELP_Aktionstabelle,18))</f>
        <v/>
      </c>
      <c r="AS8" s="108" t="s">
        <v>526</v>
      </c>
      <c r="AT8" s="260" t="str">
        <f ca="1">IF(ISERROR(FB_HELP_Aktionskennung_Prüfung),"",VLOOKUP(FB_HELP_Aktionskennung,FB_HELP_Aktionstabelle,20))</f>
        <v/>
      </c>
      <c r="AU8" s="260" t="str">
        <f ca="1">IF(ISERROR(FB_HELP_Aktionskennung_Prüfung),"",IF(ISTEXT(VLOOKUP(FB_HELP_Aktionskennung,FB_HELP_Aktionstabelle,21)),VLOOKUP(FB_HELP_Aktionskennung,FB_HELP_Aktionstabelle,21),""))</f>
        <v/>
      </c>
      <c r="AV8" s="260" t="str">
        <f ca="1">IF(ISERROR(FB_HELP_Aktionskennung_Prüfung),"",IF(ISTEXT(VLOOKUP(FB_HELP_Aktionskennung,FB_HELP_Aktionstabelle,22)),VLOOKUP(FB_HELP_Aktionskennung,FB_HELP_Aktionstabelle,22),""))</f>
        <v/>
      </c>
      <c r="AW8" s="260" t="str">
        <f ca="1">IF(ISERROR(FB_HELP_Aktionskennung_Prüfung),"",IF(ISTEXT(VLOOKUP(FB_HELP_Aktionskennung,FB_HELP_Aktionstabelle,23)),VLOOKUP(FB_HELP_Aktionskennung,FB_HELP_Aktionstabelle,23),""))</f>
        <v/>
      </c>
      <c r="AX8" s="260" t="str">
        <f ca="1">IF(ISERROR(FB_HELP_Aktionskennung_Prüfung),"",IF(ISNUMBER(VLOOKUP(FB_HELP_Aktionskennung,FB_HELP_Aktionstabelle,24)),VLOOKUP(FB_HELP_Aktionskennung,FB_HELP_Aktionstabelle,24),""))</f>
        <v/>
      </c>
      <c r="AY8" s="260" t="str">
        <f ca="1">IF(ISERROR(FB_HELP_Aktionskennung_Prüfung),"",IF(ISTEXT(VLOOKUP(FB_HELP_Aktionskennung,FB_HELP_Aktionstabelle,25)),VLOOKUP(FB_HELP_Aktionskennung,FB_HELP_Aktionstabelle,25),""))</f>
        <v/>
      </c>
      <c r="AZ8" s="278" t="str">
        <f ca="1">IF(ISERROR(FB_HELP_Aktionskennung_Prüfung),"",VLOOKUP(FB_HELP_Aktionskennung,FB_HELP_Aktionstabelle,26))</f>
        <v/>
      </c>
      <c r="BA8" s="278" t="str">
        <f ca="1">IF(ISERROR(FB_HELP_Aktionskennung_Prüfung),"",VLOOKUP(FB_HELP_Aktionskennung,FB_HELP_Aktionstabelle,27))</f>
        <v/>
      </c>
      <c r="BB8" s="94"/>
    </row>
    <row r="9" spans="1:54" ht="39.6" x14ac:dyDescent="0.25">
      <c r="A9" s="280" t="s">
        <v>505</v>
      </c>
      <c r="B9" s="64"/>
      <c r="C9" s="71" t="s">
        <v>130</v>
      </c>
      <c r="D9" s="64"/>
      <c r="E9" s="97"/>
      <c r="F9" s="95"/>
      <c r="G9" s="95"/>
      <c r="H9" s="95"/>
      <c r="I9" s="104"/>
      <c r="J9" s="95"/>
      <c r="K9" s="95"/>
      <c r="L9" s="95"/>
      <c r="M9" s="95"/>
      <c r="N9" s="95"/>
      <c r="O9" s="104"/>
      <c r="P9" s="95"/>
      <c r="Q9" s="95"/>
      <c r="R9" s="95"/>
      <c r="S9" s="97"/>
      <c r="T9" s="95"/>
      <c r="U9" s="95"/>
      <c r="V9" s="95"/>
      <c r="W9" s="95"/>
      <c r="X9" s="95"/>
      <c r="Y9" s="97"/>
      <c r="Z9" s="94"/>
      <c r="AA9" s="109"/>
      <c r="AB9" s="97" t="s">
        <v>60</v>
      </c>
      <c r="AC9" s="97"/>
      <c r="AD9" s="111" t="e">
        <f ca="1">VLOOKUP(FB_HELP_Aktionskennung,FB_HELP_Aktionstabelle,4)</f>
        <v>#N/A</v>
      </c>
      <c r="AE9" s="111" t="e">
        <f ca="1">VLOOKUP(FB_HELP_Aktionskennung,FB_HELP_Aktionstabelle,5)</f>
        <v>#N/A</v>
      </c>
      <c r="AF9" s="94" t="s">
        <v>44</v>
      </c>
      <c r="AG9" s="316" t="s">
        <v>720</v>
      </c>
      <c r="AH9" s="94" t="s">
        <v>167</v>
      </c>
      <c r="AI9" s="94" t="s">
        <v>366</v>
      </c>
      <c r="AJ9" s="94" t="s">
        <v>381</v>
      </c>
      <c r="AK9" s="94"/>
      <c r="AL9" s="94"/>
      <c r="AM9" s="94"/>
      <c r="AN9" s="94"/>
      <c r="AO9" s="94"/>
      <c r="AP9" s="94"/>
      <c r="AQ9" s="94"/>
      <c r="AR9" s="94"/>
      <c r="AS9" s="97"/>
      <c r="AT9" s="94"/>
      <c r="AU9" s="94"/>
      <c r="AV9" s="94"/>
      <c r="AW9" s="94"/>
      <c r="AX9" s="94"/>
      <c r="AY9" s="94"/>
      <c r="AZ9" s="316" t="s">
        <v>646</v>
      </c>
      <c r="BA9" s="335" t="s">
        <v>657</v>
      </c>
      <c r="BB9" s="94"/>
    </row>
    <row r="10" spans="1:54" ht="17.25" customHeight="1" x14ac:dyDescent="0.25">
      <c r="A10" s="55"/>
      <c r="B10" s="64"/>
      <c r="C10" s="72" t="s">
        <v>133</v>
      </c>
      <c r="D10" s="64"/>
      <c r="E10" s="97"/>
      <c r="F10" s="128" t="e">
        <f ca="1">IF(VLOOKUP(FB_HELP_Aktionskennung,FB_HELP_Aktionstabelle,19)=1,IF(ISTEXT(INDIRECT("Summenblatt!$A"&amp;ROW(F10))),INDIRECT("Summenblatt!$A"&amp;ROW(F10)),""),IF(ISTEXT(INDIRECT("Zusammenfassung!$A"&amp;ROW(F10))),INDIRECT("Zusammenfassung!$A"&amp;ROW(F10)),""))</f>
        <v>#N/A</v>
      </c>
      <c r="G10" s="103"/>
      <c r="H10" s="129" t="str">
        <f t="shared" ref="H10:H41" ca="1" si="0">IF(ISNUMBER(J10),RANK(J10,$J$10:$J$109,TRUE),"")</f>
        <v/>
      </c>
      <c r="I10" s="129" t="str">
        <f t="shared" ref="I10:I41" ca="1" si="1">IF(AND(ISTEXT(LEFT(F10,1)),ISNUMBER(VALUE(RIGHT(F10,1)))),F10,"")</f>
        <v/>
      </c>
      <c r="J10" s="129" t="str">
        <f t="shared" ref="J10:J41" ca="1" si="2">IF(ISNUMBER(CODE(LEFT(I10,1))*100),CODE(LEFT(I10,1))*100+IF(LEN(I10)=2,VALUE(RIGHT(I10,1)),VALUE(RIGHT(I10,2))),"")</f>
        <v/>
      </c>
      <c r="K10" s="79">
        <v>1</v>
      </c>
      <c r="L10" s="129" t="str">
        <f t="shared" ref="L10:L41" ca="1" si="3">IF(ISERROR(VLOOKUP(K10,$H$10:$K$109,2,FALSE)),"",VLOOKUP(K10,$H$10:$K$109,2,FALSE))</f>
        <v/>
      </c>
      <c r="M10" s="103"/>
      <c r="N10" s="129" t="str">
        <f t="shared" ref="N10:N41" ca="1" si="4">IF(ISNUMBER(P10),RANK(P10,$P$10:$P$109,TRUE),"")</f>
        <v/>
      </c>
      <c r="O10" s="129" t="e">
        <f ca="1">IF(OR(LEFT(F10,1)="p",LEFT(F10,1)="q"),"",F10)</f>
        <v>#N/A</v>
      </c>
      <c r="P10" s="129" t="str">
        <f t="shared" ref="P10:P41" ca="1" si="5">IF(ISNUMBER(CODE(LEFT(O10,1))*100),CODE(LEFT(O10,1))*100+IF(LEN(O10)=2,VALUE(RIGHT(O10,1)),VALUE(RIGHT(O10,2))),"")</f>
        <v/>
      </c>
      <c r="Q10" s="79">
        <v>1</v>
      </c>
      <c r="R10" s="129" t="str">
        <f t="shared" ref="R10:R41" ca="1" si="6">IF(ISERROR(VLOOKUP(Q10,$N$10:$Q$109,2,FALSE)),"",VLOOKUP(Q10,$N$10:$Q$109,2,FALSE))</f>
        <v/>
      </c>
      <c r="S10" s="97"/>
      <c r="T10" s="129" t="str">
        <f t="shared" ref="T10:T41" ca="1" si="7">IF(ISNUMBER(V10),RANK(V10,$V$10:$V$109,TRUE),"")</f>
        <v/>
      </c>
      <c r="U10" s="129" t="e">
        <f ca="1">IF(OR(LEFT(F10,1)="p",LEFT(F10,1)="q"),F10,"")</f>
        <v>#N/A</v>
      </c>
      <c r="V10" s="129" t="str">
        <f t="shared" ref="V10:V41" ca="1" si="8">IF(ISNUMBER(CODE(LEFT(U10,1))*100),CODE(LEFT(U10,1))*100+IF(LEN(U10)=2,VALUE(RIGHT(U10,1)),VALUE(RIGHT(U10,2))),"")</f>
        <v/>
      </c>
      <c r="W10" s="79">
        <v>1</v>
      </c>
      <c r="X10" s="129" t="str">
        <f t="shared" ref="X10:X41" ca="1" si="9">IF(ISERROR(VLOOKUP(W10,$T$10:$V$109,2,FALSE)),"",VLOOKUP(W10,$T$10:$V$109,2,FALSE))</f>
        <v/>
      </c>
      <c r="Y10" s="97"/>
      <c r="Z10" s="94"/>
      <c r="AA10" s="131" t="s">
        <v>356</v>
      </c>
      <c r="AB10" s="130" t="s">
        <v>723</v>
      </c>
      <c r="AC10" s="130">
        <v>1</v>
      </c>
      <c r="AD10" s="130">
        <v>85</v>
      </c>
      <c r="AE10" s="130">
        <v>0</v>
      </c>
      <c r="AF10" s="130" t="s">
        <v>146</v>
      </c>
      <c r="AG10" s="213"/>
      <c r="AH10" s="130"/>
      <c r="AI10" s="130" t="s">
        <v>146</v>
      </c>
      <c r="AJ10" s="130" t="s">
        <v>146</v>
      </c>
      <c r="AK10" s="130" t="s">
        <v>407</v>
      </c>
      <c r="AL10" s="130" t="s">
        <v>412</v>
      </c>
      <c r="AM10" s="130" t="s">
        <v>576</v>
      </c>
      <c r="AN10" s="345" t="str">
        <f>FB_ANG_NUMMER&amp;". "&amp;"Teilabrechnung"&amp;IF(FB_ANG_EA_JA_NEIN="ja"," (Endabrechnung)","")</f>
        <v>. Teilabrechnung</v>
      </c>
      <c r="AO10" s="345"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Abrechnungsnummer fehlt  - keine Angabe zu Endabrechnung ja/nein  - Erstellungsdatum nicht erfaßt!</v>
      </c>
      <c r="AP10" s="213" t="s">
        <v>501</v>
      </c>
      <c r="AQ10" s="345" t="str">
        <f>"Kosten bisher abgerechnet "&amp;IF(OR(FB_ANG_NUMMER=1,ISBLANK(FB_ANG_NUMMER)),"",IF(FB_ANG_NUMMER&gt;2,"
(1. bis "&amp;FB_ANG_NUMMER-1&amp;". TA)","(1. TA)"))</f>
        <v xml:space="preserve">Kosten bisher abgerechnet </v>
      </c>
      <c r="AR10" s="295">
        <v>1</v>
      </c>
      <c r="AS10" s="130">
        <v>1</v>
      </c>
      <c r="AT10" s="213">
        <v>0</v>
      </c>
      <c r="AU10" s="345" t="str">
        <f>"("&amp;FB_ANG_NUMMER&amp;" TA.)"</f>
        <v>( TA.)</v>
      </c>
      <c r="AV10" s="345" t="str">
        <f>"IST "&amp;IF(ISNUMBER(FB_ANG_NUMMER),"( "&amp;FB_ANG_NUMMER&amp;". TA)","")&amp;CHAR(10)&amp;"(in EUR)"</f>
        <v>IST 
(in EUR)</v>
      </c>
      <c r="AW10" s="213"/>
      <c r="AX10" s="213"/>
      <c r="AY10" s="130"/>
      <c r="AZ10" s="130" t="s">
        <v>648</v>
      </c>
      <c r="BA10" s="213" t="s">
        <v>659</v>
      </c>
      <c r="BB10" s="94"/>
    </row>
    <row r="11" spans="1:54" x14ac:dyDescent="0.25">
      <c r="A11" s="55"/>
      <c r="B11" s="64"/>
      <c r="C11" s="55"/>
      <c r="D11" s="64"/>
      <c r="E11" s="97"/>
      <c r="F11" s="128" t="e">
        <f ca="1">IF(VLOOKUP(FB_HELP_Aktionskennung,FB_HELP_Aktionstabelle,19)=1,IF(ISTEXT(INDIRECT("Summenblatt!$A"&amp;ROW(F11))),INDIRECT("Summenblatt!$A"&amp;ROW(F11)),""),IF(ISTEXT(INDIRECT("Zusammenfassung!$A"&amp;ROW(F11))),INDIRECT("Zusammenfassung!$A"&amp;ROW(F11)),""))</f>
        <v>#N/A</v>
      </c>
      <c r="G11" s="103"/>
      <c r="H11" s="129" t="str">
        <f t="shared" ca="1" si="0"/>
        <v/>
      </c>
      <c r="I11" s="129" t="str">
        <f t="shared" ca="1" si="1"/>
        <v/>
      </c>
      <c r="J11" s="129" t="str">
        <f t="shared" ca="1" si="2"/>
        <v/>
      </c>
      <c r="K11" s="79">
        <v>2</v>
      </c>
      <c r="L11" s="129" t="str">
        <f t="shared" ca="1" si="3"/>
        <v/>
      </c>
      <c r="M11" s="103"/>
      <c r="N11" s="129" t="str">
        <f t="shared" ca="1" si="4"/>
        <v/>
      </c>
      <c r="O11" s="129" t="e">
        <f t="shared" ref="O11:O74" ca="1" si="10">IF(OR(LEFT(F11,1)="p",LEFT(F11,1)="q"),"",F11)</f>
        <v>#N/A</v>
      </c>
      <c r="P11" s="129" t="str">
        <f t="shared" ca="1" si="5"/>
        <v/>
      </c>
      <c r="Q11" s="79">
        <v>2</v>
      </c>
      <c r="R11" s="129" t="str">
        <f t="shared" ca="1" si="6"/>
        <v/>
      </c>
      <c r="S11" s="97"/>
      <c r="T11" s="129" t="str">
        <f t="shared" ca="1" si="7"/>
        <v/>
      </c>
      <c r="U11" s="129" t="e">
        <f ca="1">IF(OR(LEFT(F11,1)="p",LEFT(F11,1)="q"),F11,"")</f>
        <v>#N/A</v>
      </c>
      <c r="V11" s="129" t="str">
        <f t="shared" ca="1" si="8"/>
        <v/>
      </c>
      <c r="W11" s="79">
        <v>2</v>
      </c>
      <c r="X11" s="129" t="str">
        <f t="shared" ca="1" si="9"/>
        <v/>
      </c>
      <c r="Y11" s="97"/>
      <c r="Z11" s="94"/>
      <c r="AA11" s="343" t="s">
        <v>719</v>
      </c>
      <c r="AB11" s="213" t="s">
        <v>726</v>
      </c>
      <c r="AC11" s="213">
        <v>2</v>
      </c>
      <c r="AD11" s="213">
        <v>0</v>
      </c>
      <c r="AE11" s="213">
        <v>0</v>
      </c>
      <c r="AF11" s="213" t="s">
        <v>146</v>
      </c>
      <c r="AG11" s="213"/>
      <c r="AH11" s="213"/>
      <c r="AI11" s="213" t="s">
        <v>146</v>
      </c>
      <c r="AJ11" s="213" t="s">
        <v>145</v>
      </c>
      <c r="AK11" s="213" t="s">
        <v>681</v>
      </c>
      <c r="AL11" s="213" t="s">
        <v>413</v>
      </c>
      <c r="AM11" s="213" t="s">
        <v>513</v>
      </c>
      <c r="AN11" s="213" t="s">
        <v>575</v>
      </c>
      <c r="AO11" s="346" t="str">
        <f>"Rechnungszusammenstellung"&amp;IF(ISNUMBER(FB_ANG_DATUM),", erstellt am "&amp;TEXT(FB_ANG_DATUM,"T.M.JJJJ")," - Erstellungsdatum nicht erfasst!")</f>
        <v>Rechnungszusammenstellung - Erstellungsdatum nicht erfasst!</v>
      </c>
      <c r="AP11" s="213" t="s">
        <v>501</v>
      </c>
      <c r="AQ11" s="213" t="s">
        <v>508</v>
      </c>
      <c r="AR11" s="213">
        <v>0</v>
      </c>
      <c r="AS11" s="213">
        <v>2</v>
      </c>
      <c r="AT11" s="213">
        <v>0</v>
      </c>
      <c r="AU11" s="345" t="str">
        <f t="shared" ref="AU11" si="11">"(MS."&amp;FB_ANG_NUMMER&amp;")"</f>
        <v>(MS.)</v>
      </c>
      <c r="AV11" s="345" t="str">
        <f>"IST "&amp;IF(ISNUMBER(FB_ANG_NUMMER),"( "&amp;FB_ANG_NUMMER&amp;". MS)","")&amp;CHAR(10)&amp;"(in EUR)"</f>
        <v>IST 
(in EUR)</v>
      </c>
      <c r="AW11" s="309"/>
      <c r="AX11" s="309"/>
      <c r="AY11" s="213"/>
      <c r="AZ11" s="213" t="s">
        <v>648</v>
      </c>
      <c r="BA11" s="213" t="s">
        <v>659</v>
      </c>
      <c r="BB11" s="94"/>
    </row>
    <row r="12" spans="1:54" x14ac:dyDescent="0.25">
      <c r="A12" s="55"/>
      <c r="B12" s="64"/>
      <c r="C12" s="55"/>
      <c r="D12" s="64"/>
      <c r="E12" s="97"/>
      <c r="F12" s="128" t="e">
        <f ca="1">IF(VLOOKUP(FB_HELP_Aktionskennung,FB_HELP_Aktionstabelle,19)=1,IF(ISTEXT(INDIRECT("Summenblatt!$A"&amp;ROW(F12))),INDIRECT("Summenblatt!$A"&amp;ROW(F12)),""),IF(ISTEXT(INDIRECT("Zusammenfassung!$A"&amp;ROW(F12))),INDIRECT("Zusammenfassung!$A"&amp;ROW(F12)),""))</f>
        <v>#N/A</v>
      </c>
      <c r="G12" s="103"/>
      <c r="H12" s="129" t="str">
        <f t="shared" ca="1" si="0"/>
        <v/>
      </c>
      <c r="I12" s="129" t="str">
        <f t="shared" ca="1" si="1"/>
        <v/>
      </c>
      <c r="J12" s="129" t="str">
        <f t="shared" ca="1" si="2"/>
        <v/>
      </c>
      <c r="K12" s="79">
        <v>3</v>
      </c>
      <c r="L12" s="129" t="str">
        <f t="shared" ca="1" si="3"/>
        <v/>
      </c>
      <c r="M12" s="103"/>
      <c r="N12" s="129" t="str">
        <f t="shared" ca="1" si="4"/>
        <v/>
      </c>
      <c r="O12" s="129" t="e">
        <f t="shared" ca="1" si="10"/>
        <v>#N/A</v>
      </c>
      <c r="P12" s="129" t="str">
        <f t="shared" ca="1" si="5"/>
        <v/>
      </c>
      <c r="Q12" s="79">
        <v>3</v>
      </c>
      <c r="R12" s="129" t="str">
        <f t="shared" ca="1" si="6"/>
        <v/>
      </c>
      <c r="S12" s="97"/>
      <c r="T12" s="129" t="str">
        <f t="shared" ca="1" si="7"/>
        <v/>
      </c>
      <c r="U12" s="129" t="e">
        <f t="shared" ref="U12:U75" ca="1" si="12">IF(OR(LEFT(F12,1)="p",LEFT(F12,1)="q"),F12,"")</f>
        <v>#N/A</v>
      </c>
      <c r="V12" s="129" t="str">
        <f t="shared" ca="1" si="8"/>
        <v/>
      </c>
      <c r="W12" s="79">
        <v>3</v>
      </c>
      <c r="X12" s="129" t="str">
        <f t="shared" ca="1" si="9"/>
        <v/>
      </c>
      <c r="Y12" s="97"/>
      <c r="Z12" s="94"/>
      <c r="AA12" s="131" t="s">
        <v>304</v>
      </c>
      <c r="AB12" s="130" t="s">
        <v>305</v>
      </c>
      <c r="AC12" s="130">
        <v>2</v>
      </c>
      <c r="AD12" s="130">
        <v>50</v>
      </c>
      <c r="AE12" s="130">
        <v>0</v>
      </c>
      <c r="AF12" s="130" t="s">
        <v>145</v>
      </c>
      <c r="AG12" s="213"/>
      <c r="AH12" s="130"/>
      <c r="AI12" s="130" t="s">
        <v>145</v>
      </c>
      <c r="AJ12" s="130" t="s">
        <v>146</v>
      </c>
      <c r="AK12" s="130" t="s">
        <v>407</v>
      </c>
      <c r="AL12" s="130" t="s">
        <v>414</v>
      </c>
      <c r="AM12" s="130" t="s">
        <v>576</v>
      </c>
      <c r="AN12" s="277" t="s">
        <v>485</v>
      </c>
      <c r="AO12" s="345" t="str">
        <f>"Belegaufstellung"&amp;IF(ISNUMBER(FB_ANG_DATUM),", erstellt am "&amp;TEXT(FB_ANG_DATUM,"T.M.JJJJ")," - Erstellungsdatum nicht erfaßt!")</f>
        <v>Belegaufstellung - Erstellungsdatum nicht erfaßt!</v>
      </c>
      <c r="AP12" s="213" t="s">
        <v>501</v>
      </c>
      <c r="AQ12" s="213" t="s">
        <v>507</v>
      </c>
      <c r="AR12" s="213">
        <v>0</v>
      </c>
      <c r="AS12" s="130">
        <v>1</v>
      </c>
      <c r="AT12" s="130">
        <v>0</v>
      </c>
      <c r="AU12" s="345" t="str">
        <f>"("&amp;FB_ANG_NUMMER&amp;" TA.)"</f>
        <v>( TA.)</v>
      </c>
      <c r="AV12" s="345" t="str">
        <f>"IST "&amp;IF(ISNUMBER(FB_ANG_NUMMER),"( "&amp;FB_ANG_NUMMER&amp;". TA)","")&amp;CHAR(10)&amp;"(in EUR)"</f>
        <v>IST 
(in EUR)</v>
      </c>
      <c r="AW12" s="309"/>
      <c r="AX12" s="309"/>
      <c r="AY12" s="303"/>
      <c r="AZ12" s="130" t="s">
        <v>647</v>
      </c>
      <c r="BA12" s="213" t="s">
        <v>658</v>
      </c>
      <c r="BB12" s="94"/>
    </row>
    <row r="13" spans="1:54" x14ac:dyDescent="0.25">
      <c r="A13" s="55"/>
      <c r="B13" s="64"/>
      <c r="C13" s="55"/>
      <c r="D13" s="64"/>
      <c r="E13" s="97"/>
      <c r="F13" s="128" t="e">
        <f ca="1">IF(VLOOKUP(FB_HELP_Aktionskennung,FB_HELP_Aktionstabelle,19)=1,IF(ISTEXT(INDIRECT("Summenblatt!$A"&amp;ROW(F13))),INDIRECT("Summenblatt!$A"&amp;ROW(F13)),""),IF(ISTEXT(INDIRECT("Zusammenfassung!$A"&amp;ROW(F13))),INDIRECT("Zusammenfassung!$A"&amp;ROW(F13)),""))</f>
        <v>#N/A</v>
      </c>
      <c r="G13" s="103"/>
      <c r="H13" s="129" t="str">
        <f t="shared" ca="1" si="0"/>
        <v/>
      </c>
      <c r="I13" s="129" t="str">
        <f t="shared" ca="1" si="1"/>
        <v/>
      </c>
      <c r="J13" s="129" t="str">
        <f t="shared" ca="1" si="2"/>
        <v/>
      </c>
      <c r="K13" s="79">
        <v>4</v>
      </c>
      <c r="L13" s="129" t="str">
        <f t="shared" ca="1" si="3"/>
        <v/>
      </c>
      <c r="M13" s="103"/>
      <c r="N13" s="129" t="str">
        <f t="shared" ca="1" si="4"/>
        <v/>
      </c>
      <c r="O13" s="129" t="e">
        <f t="shared" ca="1" si="10"/>
        <v>#N/A</v>
      </c>
      <c r="P13" s="129" t="str">
        <f t="shared" ca="1" si="5"/>
        <v/>
      </c>
      <c r="Q13" s="79">
        <v>4</v>
      </c>
      <c r="R13" s="129" t="str">
        <f t="shared" ca="1" si="6"/>
        <v/>
      </c>
      <c r="S13" s="97"/>
      <c r="T13" s="129" t="str">
        <f t="shared" ca="1" si="7"/>
        <v/>
      </c>
      <c r="U13" s="129" t="e">
        <f t="shared" ca="1" si="12"/>
        <v>#N/A</v>
      </c>
      <c r="V13" s="129" t="str">
        <f t="shared" ca="1" si="8"/>
        <v/>
      </c>
      <c r="W13" s="79">
        <v>4</v>
      </c>
      <c r="X13" s="129" t="str">
        <f t="shared" ca="1" si="9"/>
        <v/>
      </c>
      <c r="Y13" s="97"/>
      <c r="Z13" s="94"/>
      <c r="AA13" s="423" t="s">
        <v>664</v>
      </c>
      <c r="AB13" s="424" t="s">
        <v>666</v>
      </c>
      <c r="AC13" s="424">
        <v>2</v>
      </c>
      <c r="AD13" s="424">
        <v>70</v>
      </c>
      <c r="AE13" s="424">
        <v>0</v>
      </c>
      <c r="AF13" s="424" t="s">
        <v>146</v>
      </c>
      <c r="AG13" s="424"/>
      <c r="AH13" s="424"/>
      <c r="AI13" s="424" t="s">
        <v>146</v>
      </c>
      <c r="AJ13" s="424" t="s">
        <v>145</v>
      </c>
      <c r="AK13" s="424" t="s">
        <v>754</v>
      </c>
      <c r="AL13" s="424" t="s">
        <v>576</v>
      </c>
      <c r="AM13" s="424" t="s">
        <v>513</v>
      </c>
      <c r="AN13" s="424" t="s">
        <v>649</v>
      </c>
      <c r="AO13" s="425" t="str">
        <f>"Kostenabrechnung"&amp;IF(ISNUMBER(FB_ANG_DATUM),", erstellt am "&amp;TEXT(FB_ANG_DATUM,"T.M.JJJJ")," - Erstellungsdatum nicht erfasst!")</f>
        <v>Kostenabrechnung - Erstellungsdatum nicht erfasst!</v>
      </c>
      <c r="AP13" s="424" t="s">
        <v>501</v>
      </c>
      <c r="AQ13" s="424" t="s">
        <v>508</v>
      </c>
      <c r="AR13" s="424">
        <v>0</v>
      </c>
      <c r="AS13" s="424">
        <v>1</v>
      </c>
      <c r="AT13" s="424">
        <v>0</v>
      </c>
      <c r="AU13" s="425" t="str">
        <f>"("&amp;FB_ANG_NUMMER&amp;" TA.)"</f>
        <v>( TA.)</v>
      </c>
      <c r="AV13" s="425" t="str">
        <f>"IST "&amp;IF(ISNUMBER(FB_ANG_NUMMER),"( "&amp;FB_ANG_NUMMER&amp;". TA)","")&amp;CHAR(10)&amp;"(in EUR)"</f>
        <v>IST 
(in EUR)</v>
      </c>
      <c r="AW13" s="425" t="str">
        <f>IF(FB_ANG_NUMMER=2,IF(FB_SUM_anrechenbar_gesamt/FB_SUM_Soll_lt_FV&gt;=0.5,"Die Mindestkosten - 50 % der Gesamtprojektkosten - wurden erreicht.","Die Mindestkosten - 50 % der Gesamtprojektkosten - wurden NICHT erreicht." ),"")</f>
        <v/>
      </c>
      <c r="AX13" s="425">
        <f>IF(FB_ANG_NUMMER=2,IF(FB_SUM_anrechenbar_gesamt/FB_SUM_Soll_lt_FV&gt;=0.5,0,1),0)</f>
        <v>0</v>
      </c>
      <c r="AY13" s="424" t="s">
        <v>181</v>
      </c>
      <c r="AZ13" s="424" t="s">
        <v>648</v>
      </c>
      <c r="BA13" s="424" t="s">
        <v>762</v>
      </c>
      <c r="BB13" s="94"/>
    </row>
    <row r="14" spans="1:54" s="303" customFormat="1" x14ac:dyDescent="0.25">
      <c r="A14" s="55"/>
      <c r="B14" s="64"/>
      <c r="C14" s="55"/>
      <c r="D14" s="64"/>
      <c r="E14" s="97"/>
      <c r="F14" s="128" t="e">
        <f ca="1">IF(VLOOKUP(FB_HELP_Aktionskennung,FB_HELP_Aktionstabelle,19)=1,IF(ISTEXT(INDIRECT("Summenblatt!$A"&amp;ROW(F14))),INDIRECT("Summenblatt!$A"&amp;ROW(F14)),""),IF(ISTEXT(INDIRECT("Zusammenfassung!$A"&amp;ROW(F14))),INDIRECT("Zusammenfassung!$A"&amp;ROW(F14)),""))</f>
        <v>#N/A</v>
      </c>
      <c r="G14" s="103"/>
      <c r="H14" s="129" t="str">
        <f t="shared" ca="1" si="0"/>
        <v/>
      </c>
      <c r="I14" s="129" t="str">
        <f t="shared" ca="1" si="1"/>
        <v/>
      </c>
      <c r="J14" s="129" t="str">
        <f t="shared" ca="1" si="2"/>
        <v/>
      </c>
      <c r="K14" s="79">
        <v>5</v>
      </c>
      <c r="L14" s="129" t="str">
        <f t="shared" ca="1" si="3"/>
        <v/>
      </c>
      <c r="M14" s="103"/>
      <c r="N14" s="129" t="str">
        <f t="shared" ca="1" si="4"/>
        <v/>
      </c>
      <c r="O14" s="129" t="e">
        <f t="shared" ca="1" si="10"/>
        <v>#N/A</v>
      </c>
      <c r="P14" s="129" t="str">
        <f t="shared" ca="1" si="5"/>
        <v/>
      </c>
      <c r="Q14" s="79">
        <v>5</v>
      </c>
      <c r="R14" s="129" t="str">
        <f t="shared" ca="1" si="6"/>
        <v/>
      </c>
      <c r="S14" s="97"/>
      <c r="T14" s="129" t="str">
        <f t="shared" ca="1" si="7"/>
        <v/>
      </c>
      <c r="U14" s="129" t="e">
        <f t="shared" ca="1" si="12"/>
        <v>#N/A</v>
      </c>
      <c r="V14" s="129" t="str">
        <f t="shared" ca="1" si="8"/>
        <v/>
      </c>
      <c r="W14" s="79">
        <v>5</v>
      </c>
      <c r="X14" s="129" t="str">
        <f t="shared" ca="1" si="9"/>
        <v/>
      </c>
      <c r="Y14" s="97"/>
      <c r="Z14" s="94"/>
      <c r="AA14" s="423" t="s">
        <v>665</v>
      </c>
      <c r="AB14" s="424" t="s">
        <v>666</v>
      </c>
      <c r="AC14" s="424">
        <v>2</v>
      </c>
      <c r="AD14" s="424">
        <v>70</v>
      </c>
      <c r="AE14" s="424">
        <v>0</v>
      </c>
      <c r="AF14" s="424" t="s">
        <v>146</v>
      </c>
      <c r="AG14" s="424"/>
      <c r="AH14" s="424"/>
      <c r="AI14" s="424" t="s">
        <v>146</v>
      </c>
      <c r="AJ14" s="424" t="s">
        <v>145</v>
      </c>
      <c r="AK14" s="424" t="s">
        <v>754</v>
      </c>
      <c r="AL14" s="424" t="s">
        <v>576</v>
      </c>
      <c r="AM14" s="424" t="s">
        <v>513</v>
      </c>
      <c r="AN14" s="424" t="s">
        <v>649</v>
      </c>
      <c r="AO14" s="425" t="str">
        <f>"Kostenabrechnung"&amp;IF(ISNUMBER(FB_ANG_DATUM),", erstellt am "&amp;TEXT(FB_ANG_DATUM,"T.M.JJJJ")," - Erstellungsdatum nicht erfasst!")</f>
        <v>Kostenabrechnung - Erstellungsdatum nicht erfasst!</v>
      </c>
      <c r="AP14" s="424" t="s">
        <v>501</v>
      </c>
      <c r="AQ14" s="424" t="s">
        <v>508</v>
      </c>
      <c r="AR14" s="424">
        <v>0</v>
      </c>
      <c r="AS14" s="424">
        <v>1</v>
      </c>
      <c r="AT14" s="424">
        <v>0</v>
      </c>
      <c r="AU14" s="425" t="str">
        <f>"("&amp;FB_ANG_NUMMER&amp;" TA.)"</f>
        <v>( TA.)</v>
      </c>
      <c r="AV14" s="425" t="str">
        <f>"IST "&amp;IF(ISNUMBER(FB_ANG_NUMMER),"( "&amp;FB_ANG_NUMMER&amp;". TA)","")&amp;CHAR(10)&amp;"(in EUR)"</f>
        <v>IST 
(in EUR)</v>
      </c>
      <c r="AW14" s="425" t="str">
        <f>IF(FB_ANG_NUMMER=2,IF(FB_SUM_anrechenbar_gesamt/FB_SUM_Soll_lt_FV&gt;=0.5,"Die Mindestkosten - 50 % der Gesamtprojektkosten - wurden erreicht.","Die Mindestkosten - 50 % der Gesamtprojektkosten - wurden NICHT erreicht." ),"")</f>
        <v/>
      </c>
      <c r="AX14" s="425">
        <f>IF(FB_ANG_NUMMER=2,IF(FB_SUM_anrechenbar_gesamt/FB_SUM_Soll_lt_FV&gt;=0.5,0,1),0)</f>
        <v>0</v>
      </c>
      <c r="AY14" s="424" t="s">
        <v>181</v>
      </c>
      <c r="AZ14" s="424" t="s">
        <v>648</v>
      </c>
      <c r="BA14" s="424" t="s">
        <v>762</v>
      </c>
      <c r="BB14" s="94"/>
    </row>
    <row r="15" spans="1:54" s="303" customFormat="1" x14ac:dyDescent="0.25">
      <c r="A15" s="55"/>
      <c r="B15" s="64"/>
      <c r="C15" s="55"/>
      <c r="D15" s="64"/>
      <c r="E15" s="97"/>
      <c r="F15" s="128" t="e">
        <f ca="1">IF(VLOOKUP(FB_HELP_Aktionskennung,FB_HELP_Aktionstabelle,19)=1,IF(ISTEXT(INDIRECT("Summenblatt!$A"&amp;ROW(F15))),INDIRECT("Summenblatt!$A"&amp;ROW(F15)),""),IF(ISTEXT(INDIRECT("Zusammenfassung!$A"&amp;ROW(F15))),INDIRECT("Zusammenfassung!$A"&amp;ROW(F15)),""))</f>
        <v>#N/A</v>
      </c>
      <c r="G15" s="103"/>
      <c r="H15" s="129" t="str">
        <f t="shared" ca="1" si="0"/>
        <v/>
      </c>
      <c r="I15" s="129" t="str">
        <f t="shared" ca="1" si="1"/>
        <v/>
      </c>
      <c r="J15" s="129" t="str">
        <f t="shared" ca="1" si="2"/>
        <v/>
      </c>
      <c r="K15" s="79">
        <v>6</v>
      </c>
      <c r="L15" s="129" t="str">
        <f t="shared" ca="1" si="3"/>
        <v/>
      </c>
      <c r="M15" s="103"/>
      <c r="N15" s="129" t="str">
        <f t="shared" ca="1" si="4"/>
        <v/>
      </c>
      <c r="O15" s="129" t="e">
        <f t="shared" ca="1" si="10"/>
        <v>#N/A</v>
      </c>
      <c r="P15" s="129" t="str">
        <f t="shared" ca="1" si="5"/>
        <v/>
      </c>
      <c r="Q15" s="79">
        <v>6</v>
      </c>
      <c r="R15" s="129" t="str">
        <f t="shared" ca="1" si="6"/>
        <v/>
      </c>
      <c r="S15" s="97"/>
      <c r="T15" s="129" t="str">
        <f t="shared" ca="1" si="7"/>
        <v/>
      </c>
      <c r="U15" s="129" t="e">
        <f t="shared" ca="1" si="12"/>
        <v>#N/A</v>
      </c>
      <c r="V15" s="129" t="str">
        <f t="shared" ca="1" si="8"/>
        <v/>
      </c>
      <c r="W15" s="79">
        <v>6</v>
      </c>
      <c r="X15" s="129" t="str">
        <f t="shared" ca="1" si="9"/>
        <v/>
      </c>
      <c r="Y15" s="97"/>
      <c r="Z15" s="94"/>
      <c r="AA15" s="131" t="s">
        <v>560</v>
      </c>
      <c r="AB15" s="130" t="s">
        <v>631</v>
      </c>
      <c r="AC15" s="130">
        <v>1</v>
      </c>
      <c r="AD15" s="130">
        <v>85</v>
      </c>
      <c r="AE15" s="130">
        <v>0</v>
      </c>
      <c r="AF15" s="130" t="s">
        <v>146</v>
      </c>
      <c r="AG15" s="130"/>
      <c r="AH15" s="130"/>
      <c r="AI15" s="130" t="s">
        <v>146</v>
      </c>
      <c r="AJ15" s="130" t="s">
        <v>145</v>
      </c>
      <c r="AK15" s="130" t="s">
        <v>407</v>
      </c>
      <c r="AL15" s="130" t="s">
        <v>414</v>
      </c>
      <c r="AM15" s="130" t="s">
        <v>513</v>
      </c>
      <c r="AN15" s="130" t="s">
        <v>649</v>
      </c>
      <c r="AO15" s="345" t="str">
        <f>"Rechnungszusammenstellung"&amp;IF(ISNUMBER(FB_ANG_DATUM),", erstellt am "&amp;TEXT(FB_ANG_DATUM,"T.M.JJJJ")," - Erstellungsdatum nicht erfaßt!")</f>
        <v>Rechnungszusammenstellung - Erstellungsdatum nicht erfaßt!</v>
      </c>
      <c r="AP15" s="130" t="s">
        <v>501</v>
      </c>
      <c r="AQ15" s="213" t="s">
        <v>508</v>
      </c>
      <c r="AR15" s="213">
        <v>0</v>
      </c>
      <c r="AS15" s="130">
        <v>1</v>
      </c>
      <c r="AT15" s="130">
        <v>0</v>
      </c>
      <c r="AU15" s="345" t="str">
        <f>"("&amp;FB_ANG_NUMMER&amp;" TA.)"</f>
        <v>( TA.)</v>
      </c>
      <c r="AV15" s="345" t="str">
        <f>"IST "&amp;IF(ISNUMBER(FB_ANG_NUMMER),"( "&amp;FB_ANG_NUMMER&amp;". TA)","")&amp;CHAR(10)&amp;"(in EUR)"</f>
        <v>IST 
(in EUR)</v>
      </c>
      <c r="AW15" s="345" t="str">
        <f>IF(AND(FB_ANG_NUMMER=2,FB_ANG_EA_JA_NEIN="nein"),IF(FB_SUM_anrechenbar_gesamt/FB_SUM_Soll_lt_FV&gt;=0.5,"Die Mindestkosten für die 2. Teilabrechnung - 50 % des Sollwertes - wurden erreicht.","Mindesterfordernis an getätigten Kosten iHv 50 % nicht erreicht - Auszahlung 2. Tranche noch nicht möglich!"&amp;"(rd. "&amp;ROUNDDOWN((FB_SUM_anrechenbar_gesamt/FB_SUM_Soll_lt_FV)*100,2)&amp; "%)"),"")</f>
        <v/>
      </c>
      <c r="AX15" s="345" t="str">
        <f>IF(AND(FB_ANG_NUMMER=2,FB_ANG_EA_JA_NEIN="nein"),IF(FB_SUM_anrechenbar_gesamt/FB_SUM_Soll_lt_FV&gt;=0.5,0,1),"")</f>
        <v/>
      </c>
      <c r="AY15" s="345" t="str">
        <f>IF(AND(FB_ANG_NUMMER=2,FB_ANG_EA_JA_NEIN="nein", OR(ISNUMBER(FIND("IXL",UPPER(FB_ANG_FVNR))), ISNUMBER(FIND("IXS",UPPER(FB_ANG_FVNR))))),"Mindestkosten:","")</f>
        <v/>
      </c>
      <c r="AZ15" s="130" t="s">
        <v>661</v>
      </c>
      <c r="BA15" s="213" t="s">
        <v>660</v>
      </c>
      <c r="BB15" s="94"/>
    </row>
    <row r="16" spans="1:54" s="303" customFormat="1" x14ac:dyDescent="0.25">
      <c r="A16" s="55"/>
      <c r="B16" s="64"/>
      <c r="C16" s="55"/>
      <c r="D16" s="64"/>
      <c r="E16" s="97"/>
      <c r="F16" s="128" t="e">
        <f ca="1">IF(VLOOKUP(FB_HELP_Aktionskennung,FB_HELP_Aktionstabelle,19)=1,IF(ISTEXT(INDIRECT("Summenblatt!$A"&amp;ROW(F16))),INDIRECT("Summenblatt!$A"&amp;ROW(F16)),""),IF(ISTEXT(INDIRECT("Zusammenfassung!$A"&amp;ROW(F16))),INDIRECT("Zusammenfassung!$A"&amp;ROW(F16)),""))</f>
        <v>#N/A</v>
      </c>
      <c r="G16" s="103"/>
      <c r="H16" s="129" t="str">
        <f t="shared" ca="1" si="0"/>
        <v/>
      </c>
      <c r="I16" s="129" t="str">
        <f t="shared" ca="1" si="1"/>
        <v/>
      </c>
      <c r="J16" s="129" t="str">
        <f t="shared" ca="1" si="2"/>
        <v/>
      </c>
      <c r="K16" s="79">
        <v>7</v>
      </c>
      <c r="L16" s="129" t="str">
        <f t="shared" ca="1" si="3"/>
        <v/>
      </c>
      <c r="M16" s="103"/>
      <c r="N16" s="129" t="str">
        <f t="shared" ca="1" si="4"/>
        <v/>
      </c>
      <c r="O16" s="129" t="e">
        <f t="shared" ca="1" si="10"/>
        <v>#N/A</v>
      </c>
      <c r="P16" s="129" t="str">
        <f t="shared" ca="1" si="5"/>
        <v/>
      </c>
      <c r="Q16" s="79">
        <v>7</v>
      </c>
      <c r="R16" s="129" t="str">
        <f t="shared" ca="1" si="6"/>
        <v/>
      </c>
      <c r="S16" s="97"/>
      <c r="T16" s="129" t="str">
        <f t="shared" ca="1" si="7"/>
        <v/>
      </c>
      <c r="U16" s="129" t="e">
        <f t="shared" ca="1" si="12"/>
        <v>#N/A</v>
      </c>
      <c r="V16" s="129" t="str">
        <f t="shared" ca="1" si="8"/>
        <v/>
      </c>
      <c r="W16" s="79">
        <v>7</v>
      </c>
      <c r="X16" s="129" t="str">
        <f t="shared" ca="1" si="9"/>
        <v/>
      </c>
      <c r="Y16" s="97"/>
      <c r="Z16" s="94"/>
      <c r="AA16" s="131" t="s">
        <v>559</v>
      </c>
      <c r="AB16" s="130" t="s">
        <v>632</v>
      </c>
      <c r="AC16" s="130">
        <v>1</v>
      </c>
      <c r="AD16" s="130">
        <v>85</v>
      </c>
      <c r="AE16" s="130">
        <v>0</v>
      </c>
      <c r="AF16" s="130" t="s">
        <v>146</v>
      </c>
      <c r="AG16" s="130"/>
      <c r="AH16" s="130"/>
      <c r="AI16" s="130" t="s">
        <v>146</v>
      </c>
      <c r="AJ16" s="130" t="s">
        <v>145</v>
      </c>
      <c r="AK16" s="130" t="s">
        <v>407</v>
      </c>
      <c r="AL16" s="130" t="s">
        <v>414</v>
      </c>
      <c r="AM16" s="130" t="s">
        <v>513</v>
      </c>
      <c r="AN16" s="130" t="s">
        <v>649</v>
      </c>
      <c r="AO16" s="345" t="str">
        <f>"Rechnungszusammenstellung"&amp;IF(ISNUMBER(FB_ANG_DATUM),", erstellt am "&amp;TEXT(FB_ANG_DATUM,"T.M.JJJJ")," - Erstellungsdatum nicht erfaßt!")</f>
        <v>Rechnungszusammenstellung - Erstellungsdatum nicht erfaßt!</v>
      </c>
      <c r="AP16" s="130" t="s">
        <v>501</v>
      </c>
      <c r="AQ16" s="213" t="s">
        <v>508</v>
      </c>
      <c r="AR16" s="213">
        <v>1</v>
      </c>
      <c r="AS16" s="130">
        <v>1</v>
      </c>
      <c r="AT16" s="213">
        <v>0</v>
      </c>
      <c r="AU16" s="345" t="str">
        <f>"("&amp;FB_ANG_NUMMER&amp;" TA.)"</f>
        <v>( TA.)</v>
      </c>
      <c r="AV16" s="345" t="str">
        <f>"IST "&amp;IF(ISNUMBER(FB_ANG_NUMMER),"( "&amp;FB_ANG_NUMMER&amp;". TA)","")&amp;CHAR(10)&amp;"(in EUR)"</f>
        <v>IST 
(in EUR)</v>
      </c>
      <c r="AW16" s="345" t="str">
        <f>IF(AND(FB_ANG_NUMMER=2,FB_ANG_EA_JA_NEIN="nein"),IF(FB_SUM_anrechenbar_gesamt/FB_SUM_Soll_lt_FV&gt;=0.7,"Die Mindestkosten für die 2. Teilabrechnung - 70 % des Sollwertes - wurden erreicht.","Mindesterfordernis an getätigten Kosten iHv 70 % nicht erreicht - Auszahlung 2. Tranche noch nicht möglich!"&amp;"(rd. "&amp;ROUNDDOWN((FB_SUM_anrechenbar_gesamt/FB_SUM_Soll_lt_FV)*100,2)&amp; "%)"),"")</f>
        <v/>
      </c>
      <c r="AX16" s="345" t="str">
        <f>IF(AND(FB_ANG_NUMMER=2,FB_ANG_EA_JA_NEIN="nein"),IF(FB_SUM_anrechenbar_gesamt/FB_SUM_Soll_lt_FV&gt;=0.7,0,1),"")</f>
        <v/>
      </c>
      <c r="AY16" s="345" t="str">
        <f>IF(AND(FB_ANG_NUMMER=2,FB_ANG_EA_JA_NEIN="nein", OR(ISNUMBER(FIND("IXL",UPPER(FB_ANG_FVNR))), ISNUMBER(FIND("IXS",UPPER(FB_ANG_FVNR))))),"Mindestkosten:","")</f>
        <v/>
      </c>
      <c r="AZ16" s="130" t="s">
        <v>661</v>
      </c>
      <c r="BA16" s="213" t="s">
        <v>660</v>
      </c>
      <c r="BB16" s="94"/>
    </row>
    <row r="17" spans="1:54" s="303" customFormat="1" x14ac:dyDescent="0.25">
      <c r="A17" s="55"/>
      <c r="B17" s="64"/>
      <c r="C17" s="55"/>
      <c r="D17" s="64"/>
      <c r="E17" s="97"/>
      <c r="F17" s="128" t="e">
        <f ca="1">IF(VLOOKUP(FB_HELP_Aktionskennung,FB_HELP_Aktionstabelle,19)=1,IF(ISTEXT(INDIRECT("Summenblatt!$A"&amp;ROW(F17))),INDIRECT("Summenblatt!$A"&amp;ROW(F17)),""),IF(ISTEXT(INDIRECT("Zusammenfassung!$A"&amp;ROW(F17))),INDIRECT("Zusammenfassung!$A"&amp;ROW(F17)),""))</f>
        <v>#N/A</v>
      </c>
      <c r="G17" s="103"/>
      <c r="H17" s="129" t="str">
        <f t="shared" ca="1" si="0"/>
        <v/>
      </c>
      <c r="I17" s="129" t="str">
        <f t="shared" ca="1" si="1"/>
        <v/>
      </c>
      <c r="J17" s="129" t="str">
        <f t="shared" ca="1" si="2"/>
        <v/>
      </c>
      <c r="K17" s="79">
        <v>8</v>
      </c>
      <c r="L17" s="129" t="str">
        <f t="shared" ca="1" si="3"/>
        <v/>
      </c>
      <c r="M17" s="103"/>
      <c r="N17" s="129" t="str">
        <f t="shared" ca="1" si="4"/>
        <v/>
      </c>
      <c r="O17" s="129" t="e">
        <f t="shared" ca="1" si="10"/>
        <v>#N/A</v>
      </c>
      <c r="P17" s="129" t="str">
        <f t="shared" ca="1" si="5"/>
        <v/>
      </c>
      <c r="Q17" s="79">
        <v>8</v>
      </c>
      <c r="R17" s="129" t="str">
        <f t="shared" ca="1" si="6"/>
        <v/>
      </c>
      <c r="S17" s="97"/>
      <c r="T17" s="129" t="str">
        <f t="shared" ca="1" si="7"/>
        <v/>
      </c>
      <c r="U17" s="129" t="e">
        <f t="shared" ca="1" si="12"/>
        <v>#N/A</v>
      </c>
      <c r="V17" s="129" t="str">
        <f t="shared" ca="1" si="8"/>
        <v/>
      </c>
      <c r="W17" s="79">
        <v>8</v>
      </c>
      <c r="X17" s="129" t="str">
        <f t="shared" ca="1" si="9"/>
        <v/>
      </c>
      <c r="Y17" s="97"/>
      <c r="Z17" s="94"/>
      <c r="AA17" s="341" t="s">
        <v>679</v>
      </c>
      <c r="AB17" s="202" t="s">
        <v>680</v>
      </c>
      <c r="AC17">
        <v>2</v>
      </c>
      <c r="AD17">
        <v>0</v>
      </c>
      <c r="AE17">
        <v>0</v>
      </c>
      <c r="AF17" t="s">
        <v>146</v>
      </c>
      <c r="AG17" s="344"/>
      <c r="AH17"/>
      <c r="AI17" t="s">
        <v>146</v>
      </c>
      <c r="AJ17" t="s">
        <v>145</v>
      </c>
      <c r="AK17" s="202" t="s">
        <v>681</v>
      </c>
      <c r="AL17" t="s">
        <v>413</v>
      </c>
      <c r="AM17" t="s">
        <v>513</v>
      </c>
      <c r="AN17" t="s">
        <v>575</v>
      </c>
      <c r="AO17" s="346" t="str">
        <f>"Rechnungszusammenstellung"&amp;IF(ISNUMBER(FB_ANG_DATUM),", erstellt am "&amp;TEXT(FB_ANG_DATUM,"T.M.JJJJ")," - Erstellungsdatum nicht erfasst!")</f>
        <v>Rechnungszusammenstellung - Erstellungsdatum nicht erfasst!</v>
      </c>
      <c r="AP17" t="s">
        <v>501</v>
      </c>
      <c r="AQ17" t="s">
        <v>508</v>
      </c>
      <c r="AR17">
        <v>0</v>
      </c>
      <c r="AS17">
        <v>2</v>
      </c>
      <c r="AT17">
        <v>0</v>
      </c>
      <c r="AU17" s="345" t="str">
        <f t="shared" ref="AU17:AU28" si="13">"(MS."&amp;FB_ANG_NUMMER&amp;")"</f>
        <v>(MS.)</v>
      </c>
      <c r="AV17" s="345" t="str">
        <f>"IST "&amp;IF(ISNUMBER(FB_ANG_NUMMER),"( "&amp;FB_ANG_NUMMER&amp;". MS)","")&amp;CHAR(10)&amp;"(in EUR)"</f>
        <v>IST 
(in EUR)</v>
      </c>
      <c r="AW17"/>
      <c r="AX17"/>
      <c r="AY17"/>
      <c r="AZ17" t="s">
        <v>648</v>
      </c>
      <c r="BA17" t="s">
        <v>659</v>
      </c>
      <c r="BB17" s="94"/>
    </row>
    <row r="18" spans="1:54" x14ac:dyDescent="0.25">
      <c r="A18" s="55"/>
      <c r="B18" s="64"/>
      <c r="C18" s="55"/>
      <c r="D18" s="64"/>
      <c r="E18" s="97"/>
      <c r="F18" s="128" t="e">
        <f ca="1">IF(VLOOKUP(FB_HELP_Aktionskennung,FB_HELP_Aktionstabelle,19)=1,IF(ISTEXT(INDIRECT("Summenblatt!$A"&amp;ROW(F18))),INDIRECT("Summenblatt!$A"&amp;ROW(F18)),""),IF(ISTEXT(INDIRECT("Zusammenfassung!$A"&amp;ROW(F18))),INDIRECT("Zusammenfassung!$A"&amp;ROW(F18)),""))</f>
        <v>#N/A</v>
      </c>
      <c r="G18" s="103"/>
      <c r="H18" s="129" t="str">
        <f t="shared" ca="1" si="0"/>
        <v/>
      </c>
      <c r="I18" s="129" t="str">
        <f t="shared" ca="1" si="1"/>
        <v/>
      </c>
      <c r="J18" s="129" t="str">
        <f t="shared" ca="1" si="2"/>
        <v/>
      </c>
      <c r="K18" s="79">
        <v>9</v>
      </c>
      <c r="L18" s="129" t="str">
        <f t="shared" ca="1" si="3"/>
        <v/>
      </c>
      <c r="M18" s="103"/>
      <c r="N18" s="129" t="str">
        <f t="shared" ca="1" si="4"/>
        <v/>
      </c>
      <c r="O18" s="129" t="e">
        <f t="shared" ca="1" si="10"/>
        <v>#N/A</v>
      </c>
      <c r="P18" s="129" t="str">
        <f t="shared" ca="1" si="5"/>
        <v/>
      </c>
      <c r="Q18" s="79">
        <v>9</v>
      </c>
      <c r="R18" s="129" t="str">
        <f t="shared" ca="1" si="6"/>
        <v/>
      </c>
      <c r="S18" s="97"/>
      <c r="T18" s="129" t="str">
        <f t="shared" ca="1" si="7"/>
        <v/>
      </c>
      <c r="U18" s="129" t="e">
        <f t="shared" ca="1" si="12"/>
        <v>#N/A</v>
      </c>
      <c r="V18" s="129" t="str">
        <f t="shared" ca="1" si="8"/>
        <v/>
      </c>
      <c r="W18" s="79">
        <v>9</v>
      </c>
      <c r="X18" s="129" t="str">
        <f t="shared" ca="1" si="9"/>
        <v/>
      </c>
      <c r="Y18" s="97"/>
      <c r="Z18" s="94"/>
      <c r="AA18" s="131" t="s">
        <v>375</v>
      </c>
      <c r="AB18" s="130" t="s">
        <v>379</v>
      </c>
      <c r="AC18" s="130">
        <v>2</v>
      </c>
      <c r="AD18" s="130">
        <v>0</v>
      </c>
      <c r="AE18" s="130">
        <v>0</v>
      </c>
      <c r="AF18" s="130" t="s">
        <v>146</v>
      </c>
      <c r="AG18" s="130"/>
      <c r="AH18" s="130"/>
      <c r="AI18" s="130" t="s">
        <v>146</v>
      </c>
      <c r="AJ18" s="130" t="s">
        <v>145</v>
      </c>
      <c r="AK18" s="130" t="s">
        <v>454</v>
      </c>
      <c r="AL18" s="130" t="s">
        <v>413</v>
      </c>
      <c r="AM18" s="277" t="s">
        <v>483</v>
      </c>
      <c r="AN18" s="345" t="str">
        <f t="shared" ref="AN18:AN24" si="14">IF(FB_ANG_EA_JA_NEIN="ja","finaler ","")&amp;"Kostennachweis zu Meilenstein "&amp;FB_ANG_NUMMER</f>
        <v xml:space="preserve">Kostennachweis zu Meilenstein </v>
      </c>
      <c r="AO18" s="345"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erfaßt!")</f>
        <v>Meilensteinbezug fehlt - keine Angabe zu "finaler Nachweis" ja/nein - Erstellungsdatum nicht erfaßt!</v>
      </c>
      <c r="AP18" s="213" t="s">
        <v>502</v>
      </c>
      <c r="AQ18" s="213" t="s">
        <v>508</v>
      </c>
      <c r="AR18" s="213">
        <v>0</v>
      </c>
      <c r="AS18" s="130">
        <v>2</v>
      </c>
      <c r="AT18" s="213">
        <v>0</v>
      </c>
      <c r="AU18" s="345" t="str">
        <f t="shared" si="13"/>
        <v>(MS.)</v>
      </c>
      <c r="AV18" s="345" t="str">
        <f>"IST "&amp;IF(ISNUMBER(FB_ANG_NUMMER),"( "&amp;FB_ANG_NUMMER&amp;". MS)","")&amp;CHAR(10)&amp;"(in EUR)"</f>
        <v>IST 
(in EUR)</v>
      </c>
      <c r="AW18" s="213"/>
      <c r="AX18" s="213"/>
      <c r="AY18" s="130"/>
      <c r="AZ18" s="130" t="s">
        <v>648</v>
      </c>
      <c r="BA18" s="213" t="s">
        <v>659</v>
      </c>
      <c r="BB18" s="94"/>
    </row>
    <row r="19" spans="1:54" x14ac:dyDescent="0.25">
      <c r="A19" s="55"/>
      <c r="B19" s="64"/>
      <c r="C19" s="55"/>
      <c r="D19" s="64"/>
      <c r="E19" s="97"/>
      <c r="F19" s="128" t="e">
        <f ca="1">IF(VLOOKUP(FB_HELP_Aktionskennung,FB_HELP_Aktionstabelle,19)=1,IF(ISTEXT(INDIRECT("Summenblatt!$A"&amp;ROW(F19))),INDIRECT("Summenblatt!$A"&amp;ROW(F19)),""),IF(ISTEXT(INDIRECT("Zusammenfassung!$A"&amp;ROW(F19))),INDIRECT("Zusammenfassung!$A"&amp;ROW(F19)),""))</f>
        <v>#N/A</v>
      </c>
      <c r="G19" s="103"/>
      <c r="H19" s="129" t="str">
        <f t="shared" ca="1" si="0"/>
        <v/>
      </c>
      <c r="I19" s="129" t="str">
        <f t="shared" ca="1" si="1"/>
        <v/>
      </c>
      <c r="J19" s="129" t="str">
        <f t="shared" ca="1" si="2"/>
        <v/>
      </c>
      <c r="K19" s="79">
        <v>10</v>
      </c>
      <c r="L19" s="129" t="str">
        <f t="shared" ca="1" si="3"/>
        <v/>
      </c>
      <c r="M19" s="103"/>
      <c r="N19" s="129" t="str">
        <f t="shared" ca="1" si="4"/>
        <v/>
      </c>
      <c r="O19" s="129" t="e">
        <f t="shared" ca="1" si="10"/>
        <v>#N/A</v>
      </c>
      <c r="P19" s="129" t="str">
        <f t="shared" ca="1" si="5"/>
        <v/>
      </c>
      <c r="Q19" s="79">
        <v>10</v>
      </c>
      <c r="R19" s="129" t="str">
        <f t="shared" ca="1" si="6"/>
        <v/>
      </c>
      <c r="S19" s="97"/>
      <c r="T19" s="129" t="str">
        <f t="shared" ca="1" si="7"/>
        <v/>
      </c>
      <c r="U19" s="129" t="e">
        <f t="shared" ca="1" si="12"/>
        <v>#N/A</v>
      </c>
      <c r="V19" s="129" t="str">
        <f t="shared" ca="1" si="8"/>
        <v/>
      </c>
      <c r="W19" s="79">
        <v>10</v>
      </c>
      <c r="X19" s="129" t="str">
        <f t="shared" ca="1" si="9"/>
        <v/>
      </c>
      <c r="Y19" s="97"/>
      <c r="Z19" s="94"/>
      <c r="AA19" s="341" t="s">
        <v>688</v>
      </c>
      <c r="AB19" s="202" t="s">
        <v>689</v>
      </c>
      <c r="AC19">
        <v>2</v>
      </c>
      <c r="AD19">
        <v>0</v>
      </c>
      <c r="AE19">
        <v>0</v>
      </c>
      <c r="AF19" t="s">
        <v>146</v>
      </c>
      <c r="AG19" s="303"/>
      <c r="AI19" t="s">
        <v>146</v>
      </c>
      <c r="AJ19" t="s">
        <v>145</v>
      </c>
      <c r="AK19" t="s">
        <v>454</v>
      </c>
      <c r="AL19" t="s">
        <v>413</v>
      </c>
      <c r="AM19" t="s">
        <v>483</v>
      </c>
      <c r="AN19" s="346" t="str">
        <f t="shared" si="14"/>
        <v xml:space="preserve">Kostennachweis zu Meilenstein </v>
      </c>
      <c r="AO19" s="346"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erfasst!")</f>
        <v>Meilensteinbezug fehlt - keine Angabe zu "finaler Nachweis" ja/nein - Erstellungsdatum nicht erfasst!</v>
      </c>
      <c r="AP19" s="202" t="s">
        <v>502</v>
      </c>
      <c r="AQ19" s="202" t="s">
        <v>508</v>
      </c>
      <c r="AR19" s="202">
        <v>0</v>
      </c>
      <c r="AS19">
        <v>2</v>
      </c>
      <c r="AT19" s="202">
        <v>0</v>
      </c>
      <c r="AU19" s="346" t="str">
        <f t="shared" si="13"/>
        <v>(MS.)</v>
      </c>
      <c r="AV19" s="346" t="str">
        <f>"IST "&amp;IF(ISNUMBER(FB_ANG_NUMMER),"( "&amp;FB_ANG_NUMMER&amp;". MS)","")&amp;CHAR(10)&amp;"(in EUR)"</f>
        <v>IST 
(in EUR)</v>
      </c>
      <c r="AW19" s="202"/>
      <c r="AX19" s="202"/>
      <c r="AZ19" t="s">
        <v>648</v>
      </c>
      <c r="BA19" s="202" t="s">
        <v>659</v>
      </c>
      <c r="BB19" s="94"/>
    </row>
    <row r="20" spans="1:54" x14ac:dyDescent="0.25">
      <c r="A20" s="55"/>
      <c r="B20" s="64"/>
      <c r="C20" s="55"/>
      <c r="D20" s="64"/>
      <c r="E20" s="97"/>
      <c r="F20" s="128" t="e">
        <f ca="1">IF(VLOOKUP(FB_HELP_Aktionskennung,FB_HELP_Aktionstabelle,19)=1,IF(ISTEXT(INDIRECT("Summenblatt!$A"&amp;ROW(F20))),INDIRECT("Summenblatt!$A"&amp;ROW(F20)),""),IF(ISTEXT(INDIRECT("Zusammenfassung!$A"&amp;ROW(F20))),INDIRECT("Zusammenfassung!$A"&amp;ROW(F20)),""))</f>
        <v>#N/A</v>
      </c>
      <c r="G20" s="103"/>
      <c r="H20" s="129" t="str">
        <f t="shared" ca="1" si="0"/>
        <v/>
      </c>
      <c r="I20" s="129" t="str">
        <f t="shared" ca="1" si="1"/>
        <v/>
      </c>
      <c r="J20" s="129" t="str">
        <f t="shared" ca="1" si="2"/>
        <v/>
      </c>
      <c r="K20" s="79">
        <v>11</v>
      </c>
      <c r="L20" s="129" t="str">
        <f t="shared" ca="1" si="3"/>
        <v/>
      </c>
      <c r="M20" s="103"/>
      <c r="N20" s="129" t="str">
        <f t="shared" ca="1" si="4"/>
        <v/>
      </c>
      <c r="O20" s="129" t="e">
        <f t="shared" ca="1" si="10"/>
        <v>#N/A</v>
      </c>
      <c r="P20" s="129" t="str">
        <f t="shared" ca="1" si="5"/>
        <v/>
      </c>
      <c r="Q20" s="79">
        <v>11</v>
      </c>
      <c r="R20" s="129" t="str">
        <f t="shared" ca="1" si="6"/>
        <v/>
      </c>
      <c r="S20" s="97"/>
      <c r="T20" s="129" t="str">
        <f t="shared" ca="1" si="7"/>
        <v/>
      </c>
      <c r="U20" s="129" t="e">
        <f t="shared" ca="1" si="12"/>
        <v>#N/A</v>
      </c>
      <c r="V20" s="129" t="str">
        <f t="shared" ca="1" si="8"/>
        <v/>
      </c>
      <c r="W20" s="79">
        <v>11</v>
      </c>
      <c r="X20" s="129" t="str">
        <f t="shared" ca="1" si="9"/>
        <v/>
      </c>
      <c r="Y20" s="97"/>
      <c r="Z20" s="94"/>
      <c r="AA20" s="131" t="s">
        <v>376</v>
      </c>
      <c r="AB20" s="130" t="s">
        <v>692</v>
      </c>
      <c r="AC20" s="130">
        <v>2</v>
      </c>
      <c r="AD20" s="130">
        <v>0</v>
      </c>
      <c r="AE20" s="130">
        <v>0</v>
      </c>
      <c r="AF20" s="130" t="s">
        <v>146</v>
      </c>
      <c r="AG20" s="130"/>
      <c r="AH20" s="130"/>
      <c r="AI20" s="130" t="s">
        <v>146</v>
      </c>
      <c r="AJ20" s="130" t="s">
        <v>145</v>
      </c>
      <c r="AK20" s="130" t="s">
        <v>454</v>
      </c>
      <c r="AL20" s="130" t="s">
        <v>413</v>
      </c>
      <c r="AM20" s="277" t="s">
        <v>483</v>
      </c>
      <c r="AN20" s="345" t="str">
        <f t="shared" si="14"/>
        <v xml:space="preserve">Kostennachweis zu Meilenstein </v>
      </c>
      <c r="AO20" s="345"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erfaßt!")</f>
        <v>Meilensteinbezug fehlt - keine Angabe zu "finaler Nachweis" ja/nein - Erstellungsdatum nicht erfaßt!</v>
      </c>
      <c r="AP20" s="213" t="s">
        <v>502</v>
      </c>
      <c r="AQ20" s="213" t="s">
        <v>508</v>
      </c>
      <c r="AR20" s="213">
        <v>1</v>
      </c>
      <c r="AS20" s="130">
        <v>2</v>
      </c>
      <c r="AT20" s="213">
        <v>0</v>
      </c>
      <c r="AU20" s="346" t="str">
        <f t="shared" si="13"/>
        <v>(MS.)</v>
      </c>
      <c r="AV20" s="345" t="str">
        <f>"IST "&amp;IF(ISNUMBER(FB_ANG_NUMMER),"( "&amp;FB_ANG_NUMMER&amp;". TA)","")&amp;CHAR(10)&amp;"(in EUR)"</f>
        <v>IST 
(in EUR)</v>
      </c>
      <c r="AW20" s="213"/>
      <c r="AX20" s="213"/>
      <c r="AY20" s="130"/>
      <c r="AZ20" s="130" t="s">
        <v>648</v>
      </c>
      <c r="BA20" s="213" t="s">
        <v>659</v>
      </c>
      <c r="BB20" s="94"/>
    </row>
    <row r="21" spans="1:54" x14ac:dyDescent="0.25">
      <c r="A21" s="55"/>
      <c r="B21" s="64"/>
      <c r="C21" s="55"/>
      <c r="D21" s="64"/>
      <c r="E21" s="97"/>
      <c r="F21" s="128" t="e">
        <f ca="1">IF(VLOOKUP(FB_HELP_Aktionskennung,FB_HELP_Aktionstabelle,19)=1,IF(ISTEXT(INDIRECT("Summenblatt!$A"&amp;ROW(F21))),INDIRECT("Summenblatt!$A"&amp;ROW(F21)),""),IF(ISTEXT(INDIRECT("Zusammenfassung!$A"&amp;ROW(F21))),INDIRECT("Zusammenfassung!$A"&amp;ROW(F21)),""))</f>
        <v>#N/A</v>
      </c>
      <c r="G21" s="103"/>
      <c r="H21" s="129" t="str">
        <f t="shared" ca="1" si="0"/>
        <v/>
      </c>
      <c r="I21" s="129" t="str">
        <f t="shared" ca="1" si="1"/>
        <v/>
      </c>
      <c r="J21" s="129" t="str">
        <f t="shared" ca="1" si="2"/>
        <v/>
      </c>
      <c r="K21" s="79">
        <v>12</v>
      </c>
      <c r="L21" s="129" t="str">
        <f t="shared" ca="1" si="3"/>
        <v/>
      </c>
      <c r="M21" s="103"/>
      <c r="N21" s="129" t="str">
        <f t="shared" ca="1" si="4"/>
        <v/>
      </c>
      <c r="O21" s="129" t="e">
        <f t="shared" ca="1" si="10"/>
        <v>#N/A</v>
      </c>
      <c r="P21" s="129" t="str">
        <f t="shared" ca="1" si="5"/>
        <v/>
      </c>
      <c r="Q21" s="79">
        <v>12</v>
      </c>
      <c r="R21" s="129" t="str">
        <f t="shared" ca="1" si="6"/>
        <v/>
      </c>
      <c r="S21" s="97"/>
      <c r="T21" s="129" t="str">
        <f t="shared" ca="1" si="7"/>
        <v/>
      </c>
      <c r="U21" s="129" t="e">
        <f t="shared" ca="1" si="12"/>
        <v>#N/A</v>
      </c>
      <c r="V21" s="129" t="str">
        <f t="shared" ca="1" si="8"/>
        <v/>
      </c>
      <c r="W21" s="79">
        <v>12</v>
      </c>
      <c r="X21" s="129" t="str">
        <f t="shared" ca="1" si="9"/>
        <v/>
      </c>
      <c r="Y21" s="97"/>
      <c r="Z21" s="94"/>
      <c r="AA21" s="341" t="s">
        <v>697</v>
      </c>
      <c r="AB21" s="202" t="s">
        <v>698</v>
      </c>
      <c r="AC21">
        <v>2</v>
      </c>
      <c r="AD21">
        <v>0</v>
      </c>
      <c r="AE21">
        <v>0</v>
      </c>
      <c r="AF21" t="s">
        <v>146</v>
      </c>
      <c r="AG21" s="303"/>
      <c r="AI21" t="s">
        <v>146</v>
      </c>
      <c r="AJ21" t="s">
        <v>145</v>
      </c>
      <c r="AK21" t="s">
        <v>454</v>
      </c>
      <c r="AL21" t="s">
        <v>413</v>
      </c>
      <c r="AM21" t="s">
        <v>483</v>
      </c>
      <c r="AN21" s="346" t="str">
        <f t="shared" si="14"/>
        <v xml:space="preserve">Kostennachweis zu Meilenstein </v>
      </c>
      <c r="AO21" s="346"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erfasst!")</f>
        <v>Meilensteinbezug fehlt - keine Angabe zu "finaler Nachweis" ja/nein - Erstellungsdatum nicht erfasst!</v>
      </c>
      <c r="AP21" s="202" t="s">
        <v>502</v>
      </c>
      <c r="AQ21" s="202" t="s">
        <v>508</v>
      </c>
      <c r="AR21" s="202">
        <v>0</v>
      </c>
      <c r="AS21">
        <v>2</v>
      </c>
      <c r="AT21" s="202">
        <v>0</v>
      </c>
      <c r="AU21" s="346" t="str">
        <f t="shared" si="13"/>
        <v>(MS.)</v>
      </c>
      <c r="AV21" s="346" t="str">
        <f>"IST "&amp;IF(ISNUMBER(FB_ANG_NUMMER),"( "&amp;FB_ANG_NUMMER&amp;". MS)","")&amp;CHAR(10)&amp;"(in EUR)"</f>
        <v>IST 
(in EUR)</v>
      </c>
      <c r="AW21" s="202"/>
      <c r="AX21" s="202"/>
      <c r="AZ21" t="s">
        <v>648</v>
      </c>
      <c r="BA21" s="202" t="s">
        <v>659</v>
      </c>
      <c r="BB21" s="94"/>
    </row>
    <row r="22" spans="1:54" s="303" customFormat="1" x14ac:dyDescent="0.25">
      <c r="A22" s="55"/>
      <c r="B22" s="64"/>
      <c r="C22" s="55"/>
      <c r="D22" s="64"/>
      <c r="E22" s="97"/>
      <c r="F22" s="128" t="e">
        <f ca="1">IF(VLOOKUP(FB_HELP_Aktionskennung,FB_HELP_Aktionstabelle,19)=1,IF(ISTEXT(INDIRECT("Summenblatt!$A"&amp;ROW(F22))),INDIRECT("Summenblatt!$A"&amp;ROW(F22)),""),IF(ISTEXT(INDIRECT("Zusammenfassung!$A"&amp;ROW(F22))),INDIRECT("Zusammenfassung!$A"&amp;ROW(F22)),""))</f>
        <v>#N/A</v>
      </c>
      <c r="G22" s="103"/>
      <c r="H22" s="129" t="str">
        <f t="shared" ca="1" si="0"/>
        <v/>
      </c>
      <c r="I22" s="129" t="str">
        <f t="shared" ca="1" si="1"/>
        <v/>
      </c>
      <c r="J22" s="129" t="str">
        <f t="shared" ca="1" si="2"/>
        <v/>
      </c>
      <c r="K22" s="79">
        <v>13</v>
      </c>
      <c r="L22" s="129" t="str">
        <f t="shared" ca="1" si="3"/>
        <v/>
      </c>
      <c r="M22" s="103"/>
      <c r="N22" s="129" t="str">
        <f t="shared" ca="1" si="4"/>
        <v/>
      </c>
      <c r="O22" s="129" t="e">
        <f t="shared" ca="1" si="10"/>
        <v>#N/A</v>
      </c>
      <c r="P22" s="129" t="str">
        <f t="shared" ca="1" si="5"/>
        <v/>
      </c>
      <c r="Q22" s="79">
        <v>13</v>
      </c>
      <c r="R22" s="129" t="str">
        <f t="shared" ca="1" si="6"/>
        <v/>
      </c>
      <c r="S22" s="97"/>
      <c r="T22" s="129" t="str">
        <f t="shared" ca="1" si="7"/>
        <v/>
      </c>
      <c r="U22" s="129" t="e">
        <f t="shared" ca="1" si="12"/>
        <v>#N/A</v>
      </c>
      <c r="V22" s="129" t="str">
        <f t="shared" ca="1" si="8"/>
        <v/>
      </c>
      <c r="W22" s="79">
        <v>13</v>
      </c>
      <c r="X22" s="129" t="str">
        <f t="shared" ca="1" si="9"/>
        <v/>
      </c>
      <c r="Y22" s="97"/>
      <c r="Z22" s="94"/>
      <c r="AA22" s="131" t="s">
        <v>377</v>
      </c>
      <c r="AB22" s="130" t="s">
        <v>693</v>
      </c>
      <c r="AC22" s="130">
        <v>2</v>
      </c>
      <c r="AD22" s="130">
        <v>0</v>
      </c>
      <c r="AE22" s="130">
        <v>0</v>
      </c>
      <c r="AF22" s="130" t="s">
        <v>146</v>
      </c>
      <c r="AG22" s="130"/>
      <c r="AH22" s="130"/>
      <c r="AI22" s="130" t="s">
        <v>146</v>
      </c>
      <c r="AJ22" s="130" t="s">
        <v>145</v>
      </c>
      <c r="AK22" s="130" t="s">
        <v>454</v>
      </c>
      <c r="AL22" s="130" t="s">
        <v>413</v>
      </c>
      <c r="AM22" s="277" t="s">
        <v>483</v>
      </c>
      <c r="AN22" s="345" t="str">
        <f t="shared" si="14"/>
        <v xml:space="preserve">Kostennachweis zu Meilenstein </v>
      </c>
      <c r="AO22" s="345"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erfaßt!")</f>
        <v>Meilensteinbezug fehlt - keine Angabe zu "finaler Nachweis" ja/nein - Erstellungsdatum nicht erfaßt!</v>
      </c>
      <c r="AP22" s="213" t="s">
        <v>502</v>
      </c>
      <c r="AQ22" s="213" t="s">
        <v>508</v>
      </c>
      <c r="AR22" s="213">
        <v>0</v>
      </c>
      <c r="AS22" s="130">
        <v>2</v>
      </c>
      <c r="AT22" s="213">
        <v>0</v>
      </c>
      <c r="AU22" s="345" t="str">
        <f t="shared" si="13"/>
        <v>(MS.)</v>
      </c>
      <c r="AV22" s="345" t="str">
        <f>"IST "&amp;IF(ISNUMBER(FB_ANG_NUMMER),"( "&amp;FB_ANG_NUMMER&amp;". MS)","")&amp;CHAR(10)&amp;"(in EUR)"</f>
        <v>IST 
(in EUR)</v>
      </c>
      <c r="AW22" s="213"/>
      <c r="AX22" s="213"/>
      <c r="AY22" s="277"/>
      <c r="AZ22" s="130" t="s">
        <v>648</v>
      </c>
      <c r="BA22" s="213" t="s">
        <v>659</v>
      </c>
      <c r="BB22" s="94"/>
    </row>
    <row r="23" spans="1:54" s="303" customFormat="1" x14ac:dyDescent="0.25">
      <c r="A23" s="55"/>
      <c r="B23" s="64"/>
      <c r="C23" s="55"/>
      <c r="D23" s="64"/>
      <c r="E23" s="97"/>
      <c r="F23" s="128" t="e">
        <f ca="1">IF(VLOOKUP(FB_HELP_Aktionskennung,FB_HELP_Aktionstabelle,19)=1,IF(ISTEXT(INDIRECT("Summenblatt!$A"&amp;ROW(F23))),INDIRECT("Summenblatt!$A"&amp;ROW(F23)),""),IF(ISTEXT(INDIRECT("Zusammenfassung!$A"&amp;ROW(F23))),INDIRECT("Zusammenfassung!$A"&amp;ROW(F23)),""))</f>
        <v>#N/A</v>
      </c>
      <c r="G23" s="103"/>
      <c r="H23" s="129" t="str">
        <f t="shared" ca="1" si="0"/>
        <v/>
      </c>
      <c r="I23" s="129" t="str">
        <f t="shared" ca="1" si="1"/>
        <v/>
      </c>
      <c r="J23" s="129" t="str">
        <f t="shared" ca="1" si="2"/>
        <v/>
      </c>
      <c r="K23" s="79">
        <v>14</v>
      </c>
      <c r="L23" s="129" t="str">
        <f t="shared" ca="1" si="3"/>
        <v/>
      </c>
      <c r="M23" s="103"/>
      <c r="N23" s="129" t="str">
        <f t="shared" ca="1" si="4"/>
        <v/>
      </c>
      <c r="O23" s="129" t="e">
        <f t="shared" ca="1" si="10"/>
        <v>#N/A</v>
      </c>
      <c r="P23" s="129" t="str">
        <f t="shared" ca="1" si="5"/>
        <v/>
      </c>
      <c r="Q23" s="79">
        <v>14</v>
      </c>
      <c r="R23" s="129" t="str">
        <f t="shared" ca="1" si="6"/>
        <v/>
      </c>
      <c r="S23" s="97"/>
      <c r="T23" s="129" t="str">
        <f t="shared" ca="1" si="7"/>
        <v/>
      </c>
      <c r="U23" s="129" t="e">
        <f t="shared" ca="1" si="12"/>
        <v>#N/A</v>
      </c>
      <c r="V23" s="129" t="str">
        <f t="shared" ca="1" si="8"/>
        <v/>
      </c>
      <c r="W23" s="79">
        <v>14</v>
      </c>
      <c r="X23" s="129" t="str">
        <f t="shared" ca="1" si="9"/>
        <v/>
      </c>
      <c r="Y23" s="97"/>
      <c r="Z23" s="94"/>
      <c r="AA23" s="341" t="s">
        <v>690</v>
      </c>
      <c r="AB23" s="202" t="s">
        <v>691</v>
      </c>
      <c r="AC23">
        <v>2</v>
      </c>
      <c r="AD23">
        <v>0</v>
      </c>
      <c r="AE23">
        <v>0</v>
      </c>
      <c r="AF23" t="s">
        <v>146</v>
      </c>
      <c r="AH23"/>
      <c r="AI23" t="s">
        <v>146</v>
      </c>
      <c r="AJ23" t="s">
        <v>145</v>
      </c>
      <c r="AK23" t="s">
        <v>454</v>
      </c>
      <c r="AL23" t="s">
        <v>413</v>
      </c>
      <c r="AM23" t="s">
        <v>483</v>
      </c>
      <c r="AN23" s="346" t="str">
        <f t="shared" si="14"/>
        <v xml:space="preserve">Kostennachweis zu Meilenstein </v>
      </c>
      <c r="AO23" s="346"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erfasst!")</f>
        <v>Meilensteinbezug fehlt - keine Angabe zu "finaler Nachweis" ja/nein - Erstellungsdatum nicht erfasst!</v>
      </c>
      <c r="AP23" s="202" t="s">
        <v>502</v>
      </c>
      <c r="AQ23" s="202" t="s">
        <v>508</v>
      </c>
      <c r="AR23" s="202">
        <v>0</v>
      </c>
      <c r="AS23">
        <v>2</v>
      </c>
      <c r="AT23" s="202">
        <v>0</v>
      </c>
      <c r="AU23" s="346" t="str">
        <f t="shared" si="13"/>
        <v>(MS.)</v>
      </c>
      <c r="AV23" s="346" t="str">
        <f>"IST "&amp;IF(ISNUMBER(FB_ANG_NUMMER),"( "&amp;FB_ANG_NUMMER&amp;". MS)","")&amp;CHAR(10)&amp;"(in EUR)"</f>
        <v>IST 
(in EUR)</v>
      </c>
      <c r="AW23" s="202"/>
      <c r="AX23" s="202"/>
      <c r="AY23"/>
      <c r="AZ23" t="s">
        <v>648</v>
      </c>
      <c r="BA23" s="202" t="s">
        <v>659</v>
      </c>
      <c r="BB23" s="94"/>
    </row>
    <row r="24" spans="1:54" x14ac:dyDescent="0.25">
      <c r="A24" s="55"/>
      <c r="B24" s="64"/>
      <c r="C24" s="55"/>
      <c r="D24" s="64"/>
      <c r="E24" s="97"/>
      <c r="F24" s="128" t="e">
        <f ca="1">IF(VLOOKUP(FB_HELP_Aktionskennung,FB_HELP_Aktionstabelle,19)=1,IF(ISTEXT(INDIRECT("Summenblatt!$A"&amp;ROW(F24))),INDIRECT("Summenblatt!$A"&amp;ROW(F24)),""),IF(ISTEXT(INDIRECT("Zusammenfassung!$A"&amp;ROW(F24))),INDIRECT("Zusammenfassung!$A"&amp;ROW(F24)),""))</f>
        <v>#N/A</v>
      </c>
      <c r="G24" s="103"/>
      <c r="H24" s="129" t="str">
        <f t="shared" ca="1" si="0"/>
        <v/>
      </c>
      <c r="I24" s="129" t="str">
        <f t="shared" ca="1" si="1"/>
        <v/>
      </c>
      <c r="J24" s="129" t="str">
        <f t="shared" ca="1" si="2"/>
        <v/>
      </c>
      <c r="K24" s="79">
        <v>15</v>
      </c>
      <c r="L24" s="129" t="str">
        <f t="shared" ca="1" si="3"/>
        <v/>
      </c>
      <c r="M24" s="103"/>
      <c r="N24" s="129" t="str">
        <f t="shared" ca="1" si="4"/>
        <v/>
      </c>
      <c r="O24" s="129" t="e">
        <f t="shared" ca="1" si="10"/>
        <v>#N/A</v>
      </c>
      <c r="P24" s="129" t="str">
        <f t="shared" ca="1" si="5"/>
        <v/>
      </c>
      <c r="Q24" s="79">
        <v>15</v>
      </c>
      <c r="R24" s="129" t="str">
        <f t="shared" ca="1" si="6"/>
        <v/>
      </c>
      <c r="S24" s="97"/>
      <c r="T24" s="129" t="str">
        <f t="shared" ca="1" si="7"/>
        <v/>
      </c>
      <c r="U24" s="129" t="e">
        <f t="shared" ca="1" si="12"/>
        <v>#N/A</v>
      </c>
      <c r="V24" s="129" t="str">
        <f t="shared" ca="1" si="8"/>
        <v/>
      </c>
      <c r="W24" s="79">
        <v>15</v>
      </c>
      <c r="X24" s="129" t="str">
        <f t="shared" ca="1" si="9"/>
        <v/>
      </c>
      <c r="Y24" s="97"/>
      <c r="Z24" s="94"/>
      <c r="AA24" s="131" t="s">
        <v>378</v>
      </c>
      <c r="AB24" s="130" t="s">
        <v>694</v>
      </c>
      <c r="AC24" s="130">
        <v>2</v>
      </c>
      <c r="AD24" s="130">
        <v>0</v>
      </c>
      <c r="AE24" s="130">
        <v>0</v>
      </c>
      <c r="AF24" s="130" t="s">
        <v>146</v>
      </c>
      <c r="AG24" s="130"/>
      <c r="AH24" s="130"/>
      <c r="AI24" s="130" t="s">
        <v>146</v>
      </c>
      <c r="AJ24" s="130" t="s">
        <v>145</v>
      </c>
      <c r="AK24" s="130" t="s">
        <v>454</v>
      </c>
      <c r="AL24" s="130" t="s">
        <v>413</v>
      </c>
      <c r="AM24" s="277" t="s">
        <v>483</v>
      </c>
      <c r="AN24" s="345" t="str">
        <f t="shared" si="14"/>
        <v xml:space="preserve">Kostennachweis zu Meilenstein </v>
      </c>
      <c r="AO24" s="345"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erfaßt!")</f>
        <v>Meilensteinbezug fehlt - keine Angabe zu "finaler Nachweis" ja/nein - Erstellungsdatum nicht erfaßt!</v>
      </c>
      <c r="AP24" s="213" t="s">
        <v>502</v>
      </c>
      <c r="AQ24" s="213" t="s">
        <v>508</v>
      </c>
      <c r="AR24" s="213">
        <v>0</v>
      </c>
      <c r="AS24" s="130">
        <v>2</v>
      </c>
      <c r="AT24" s="213">
        <v>0</v>
      </c>
      <c r="AU24" s="346" t="str">
        <f t="shared" si="13"/>
        <v>(MS.)</v>
      </c>
      <c r="AV24" s="345" t="str">
        <f>"IST "&amp;CHAR(10)&amp;"(in EUR)"</f>
        <v>IST 
(in EUR)</v>
      </c>
      <c r="AW24" s="213"/>
      <c r="AX24" s="213"/>
      <c r="AY24" s="130"/>
      <c r="AZ24" s="130" t="s">
        <v>648</v>
      </c>
      <c r="BA24" s="213" t="s">
        <v>659</v>
      </c>
      <c r="BB24" s="94"/>
    </row>
    <row r="25" spans="1:54" x14ac:dyDescent="0.25">
      <c r="A25" s="55"/>
      <c r="B25" s="64"/>
      <c r="C25" s="55"/>
      <c r="D25" s="64"/>
      <c r="E25" s="97"/>
      <c r="F25" s="128" t="e">
        <f ca="1">IF(VLOOKUP(FB_HELP_Aktionskennung,FB_HELP_Aktionstabelle,19)=1,IF(ISTEXT(INDIRECT("Summenblatt!$A"&amp;ROW(F25))),INDIRECT("Summenblatt!$A"&amp;ROW(F25)),""),IF(ISTEXT(INDIRECT("Zusammenfassung!$A"&amp;ROW(F25))),INDIRECT("Zusammenfassung!$A"&amp;ROW(F25)),""))</f>
        <v>#N/A</v>
      </c>
      <c r="G25" s="103"/>
      <c r="H25" s="129" t="str">
        <f t="shared" ca="1" si="0"/>
        <v/>
      </c>
      <c r="I25" s="129" t="str">
        <f t="shared" ca="1" si="1"/>
        <v/>
      </c>
      <c r="J25" s="129" t="str">
        <f t="shared" ca="1" si="2"/>
        <v/>
      </c>
      <c r="K25" s="79">
        <v>16</v>
      </c>
      <c r="L25" s="129" t="str">
        <f t="shared" ca="1" si="3"/>
        <v/>
      </c>
      <c r="M25" s="103"/>
      <c r="N25" s="129" t="str">
        <f t="shared" ca="1" si="4"/>
        <v/>
      </c>
      <c r="O25" s="129" t="e">
        <f t="shared" ca="1" si="10"/>
        <v>#N/A</v>
      </c>
      <c r="P25" s="129" t="str">
        <f t="shared" ca="1" si="5"/>
        <v/>
      </c>
      <c r="Q25" s="79">
        <v>16</v>
      </c>
      <c r="R25" s="129" t="str">
        <f t="shared" ca="1" si="6"/>
        <v/>
      </c>
      <c r="S25" s="97"/>
      <c r="T25" s="129" t="str">
        <f t="shared" ca="1" si="7"/>
        <v/>
      </c>
      <c r="U25" s="129" t="e">
        <f t="shared" ca="1" si="12"/>
        <v>#N/A</v>
      </c>
      <c r="V25" s="129" t="str">
        <f t="shared" ca="1" si="8"/>
        <v/>
      </c>
      <c r="W25" s="79">
        <v>16</v>
      </c>
      <c r="X25" s="129" t="str">
        <f t="shared" ca="1" si="9"/>
        <v/>
      </c>
      <c r="Y25" s="97"/>
      <c r="Z25" s="94"/>
      <c r="AA25" s="341" t="s">
        <v>695</v>
      </c>
      <c r="AB25" s="202" t="s">
        <v>696</v>
      </c>
      <c r="AC25">
        <v>2</v>
      </c>
      <c r="AD25">
        <v>0</v>
      </c>
      <c r="AE25">
        <v>0</v>
      </c>
      <c r="AF25" t="s">
        <v>146</v>
      </c>
      <c r="AG25" s="344"/>
      <c r="AI25" t="s">
        <v>146</v>
      </c>
      <c r="AJ25" t="s">
        <v>145</v>
      </c>
      <c r="AK25" s="202" t="s">
        <v>681</v>
      </c>
      <c r="AL25" t="s">
        <v>413</v>
      </c>
      <c r="AM25" t="s">
        <v>483</v>
      </c>
      <c r="AN25" t="s">
        <v>575</v>
      </c>
      <c r="AO25" s="346" t="str">
        <f>IF(ISNUMBER(FB_ANG_NUMMER),"Rechnungszusammenstellung")
&amp;IF(ISNUMBER(FB_ANG_DATUM),", erstellt am "&amp;TEXT(FB_ANG_DATUM,"T.M.JJJJ")," - Erstellungsdatum nicht erfasst!")</f>
        <v>FALSCH - Erstellungsdatum nicht erfasst!</v>
      </c>
      <c r="AP25" s="202" t="s">
        <v>502</v>
      </c>
      <c r="AQ25" s="202" t="s">
        <v>508</v>
      </c>
      <c r="AR25" s="202">
        <v>0</v>
      </c>
      <c r="AS25">
        <v>2</v>
      </c>
      <c r="AT25" s="202">
        <v>0</v>
      </c>
      <c r="AU25" s="346" t="str">
        <f t="shared" si="13"/>
        <v>(MS.)</v>
      </c>
      <c r="AV25" s="346" t="str">
        <f>"IST "&amp;IF(ISNUMBER(FB_ANG_NUMMER),"( "&amp;FB_ANG_NUMMER&amp;". MS)","")&amp;CHAR(10)&amp;"(in EUR)"</f>
        <v>IST 
(in EUR)</v>
      </c>
      <c r="AW25" s="202"/>
      <c r="AX25" s="202"/>
      <c r="AZ25" t="s">
        <v>648</v>
      </c>
      <c r="BA25" s="202" t="s">
        <v>659</v>
      </c>
      <c r="BB25" s="94"/>
    </row>
    <row r="26" spans="1:54" s="303" customFormat="1" x14ac:dyDescent="0.25">
      <c r="A26" s="55"/>
      <c r="B26" s="64"/>
      <c r="C26" s="55"/>
      <c r="D26" s="64"/>
      <c r="E26" s="97"/>
      <c r="F26" s="128" t="e">
        <f ca="1">IF(VLOOKUP(FB_HELP_Aktionskennung,FB_HELP_Aktionstabelle,19)=1,IF(ISTEXT(INDIRECT("Summenblatt!$A"&amp;ROW(F26))),INDIRECT("Summenblatt!$A"&amp;ROW(F26)),""),IF(ISTEXT(INDIRECT("Zusammenfassung!$A"&amp;ROW(F26))),INDIRECT("Zusammenfassung!$A"&amp;ROW(F26)),""))</f>
        <v>#N/A</v>
      </c>
      <c r="G26" s="103"/>
      <c r="H26" s="129" t="str">
        <f t="shared" ca="1" si="0"/>
        <v/>
      </c>
      <c r="I26" s="129" t="str">
        <f t="shared" ca="1" si="1"/>
        <v/>
      </c>
      <c r="J26" s="129" t="str">
        <f t="shared" ca="1" si="2"/>
        <v/>
      </c>
      <c r="K26" s="79">
        <v>17</v>
      </c>
      <c r="L26" s="129" t="str">
        <f t="shared" ca="1" si="3"/>
        <v/>
      </c>
      <c r="M26" s="103"/>
      <c r="N26" s="129" t="str">
        <f t="shared" ca="1" si="4"/>
        <v/>
      </c>
      <c r="O26" s="129" t="e">
        <f t="shared" ca="1" si="10"/>
        <v>#N/A</v>
      </c>
      <c r="P26" s="129" t="str">
        <f t="shared" ca="1" si="5"/>
        <v/>
      </c>
      <c r="Q26" s="79">
        <v>17</v>
      </c>
      <c r="R26" s="129" t="str">
        <f t="shared" ca="1" si="6"/>
        <v/>
      </c>
      <c r="S26" s="97"/>
      <c r="T26" s="129" t="str">
        <f t="shared" ca="1" si="7"/>
        <v/>
      </c>
      <c r="U26" s="129" t="e">
        <f t="shared" ca="1" si="12"/>
        <v>#N/A</v>
      </c>
      <c r="V26" s="129" t="str">
        <f t="shared" ca="1" si="8"/>
        <v/>
      </c>
      <c r="W26" s="79">
        <v>17</v>
      </c>
      <c r="X26" s="129" t="str">
        <f t="shared" ca="1" si="9"/>
        <v/>
      </c>
      <c r="Y26" s="97"/>
      <c r="Z26" s="94"/>
      <c r="AA26" s="341" t="s">
        <v>682</v>
      </c>
      <c r="AB26" s="202" t="s">
        <v>683</v>
      </c>
      <c r="AC26">
        <v>2</v>
      </c>
      <c r="AD26">
        <v>0</v>
      </c>
      <c r="AE26">
        <v>0</v>
      </c>
      <c r="AF26" t="s">
        <v>146</v>
      </c>
      <c r="AG26" s="344"/>
      <c r="AH26"/>
      <c r="AI26" t="s">
        <v>146</v>
      </c>
      <c r="AJ26" t="s">
        <v>145</v>
      </c>
      <c r="AK26" s="202" t="s">
        <v>681</v>
      </c>
      <c r="AL26" t="s">
        <v>413</v>
      </c>
      <c r="AM26" t="s">
        <v>483</v>
      </c>
      <c r="AN26" t="s">
        <v>575</v>
      </c>
      <c r="AO26" s="346" t="str">
        <f>IF(ISNUMBER(FB_ANG_NUMMER),"Rechnungszusammenstellung")
&amp;IF(ISNUMBER(FB_ANG_DATUM),", erstellt am "&amp;TEXT(FB_ANG_DATUM,"T.M.JJJJ")," - Erstellungsdatum nicht erfasst!")</f>
        <v>FALSCH - Erstellungsdatum nicht erfasst!</v>
      </c>
      <c r="AP26" s="202" t="s">
        <v>502</v>
      </c>
      <c r="AQ26" s="202" t="s">
        <v>508</v>
      </c>
      <c r="AR26" s="202">
        <v>0</v>
      </c>
      <c r="AS26">
        <v>2</v>
      </c>
      <c r="AT26" s="202">
        <v>0</v>
      </c>
      <c r="AU26" s="346" t="str">
        <f t="shared" si="13"/>
        <v>(MS.)</v>
      </c>
      <c r="AV26" s="346" t="str">
        <f>"IST "&amp;IF(ISNUMBER(FB_ANG_NUMMER),"( "&amp;FB_ANG_NUMMER&amp;". MS)","")&amp;CHAR(10)&amp;"(in EUR)"</f>
        <v>IST 
(in EUR)</v>
      </c>
      <c r="AW26" s="202"/>
      <c r="AX26" s="202"/>
      <c r="AY26"/>
      <c r="AZ26" t="s">
        <v>648</v>
      </c>
      <c r="BA26" s="202" t="s">
        <v>659</v>
      </c>
      <c r="BB26" s="94"/>
    </row>
    <row r="27" spans="1:54" s="303" customFormat="1" x14ac:dyDescent="0.25">
      <c r="A27" s="55"/>
      <c r="B27" s="64"/>
      <c r="C27" s="55"/>
      <c r="D27" s="64"/>
      <c r="E27" s="97"/>
      <c r="F27" s="128" t="e">
        <f ca="1">IF(VLOOKUP(FB_HELP_Aktionskennung,FB_HELP_Aktionstabelle,19)=1,IF(ISTEXT(INDIRECT("Summenblatt!$A"&amp;ROW(F27))),INDIRECT("Summenblatt!$A"&amp;ROW(F27)),""),IF(ISTEXT(INDIRECT("Zusammenfassung!$A"&amp;ROW(F27))),INDIRECT("Zusammenfassung!$A"&amp;ROW(F27)),""))</f>
        <v>#N/A</v>
      </c>
      <c r="G27" s="103"/>
      <c r="H27" s="129" t="str">
        <f t="shared" ca="1" si="0"/>
        <v/>
      </c>
      <c r="I27" s="129" t="str">
        <f t="shared" ca="1" si="1"/>
        <v/>
      </c>
      <c r="J27" s="129" t="str">
        <f t="shared" ca="1" si="2"/>
        <v/>
      </c>
      <c r="K27" s="79">
        <v>18</v>
      </c>
      <c r="L27" s="129" t="str">
        <f t="shared" ca="1" si="3"/>
        <v/>
      </c>
      <c r="M27" s="103"/>
      <c r="N27" s="129" t="str">
        <f t="shared" ca="1" si="4"/>
        <v/>
      </c>
      <c r="O27" s="129" t="e">
        <f t="shared" ca="1" si="10"/>
        <v>#N/A</v>
      </c>
      <c r="P27" s="129" t="str">
        <f t="shared" ca="1" si="5"/>
        <v/>
      </c>
      <c r="Q27" s="79">
        <v>18</v>
      </c>
      <c r="R27" s="129" t="str">
        <f t="shared" ca="1" si="6"/>
        <v/>
      </c>
      <c r="S27" s="97"/>
      <c r="T27" s="129" t="str">
        <f t="shared" ca="1" si="7"/>
        <v/>
      </c>
      <c r="U27" s="129" t="e">
        <f t="shared" ca="1" si="12"/>
        <v>#N/A</v>
      </c>
      <c r="V27" s="129" t="str">
        <f t="shared" ca="1" si="8"/>
        <v/>
      </c>
      <c r="W27" s="79">
        <v>18</v>
      </c>
      <c r="X27" s="129" t="str">
        <f t="shared" ca="1" si="9"/>
        <v/>
      </c>
      <c r="Y27" s="97"/>
      <c r="Z27" s="94"/>
      <c r="AA27" s="341" t="s">
        <v>684</v>
      </c>
      <c r="AB27" s="202" t="s">
        <v>685</v>
      </c>
      <c r="AC27">
        <v>1</v>
      </c>
      <c r="AD27" s="303">
        <v>85</v>
      </c>
      <c r="AE27" s="303">
        <v>0</v>
      </c>
      <c r="AF27" t="s">
        <v>146</v>
      </c>
      <c r="AH27"/>
      <c r="AI27" t="s">
        <v>146</v>
      </c>
      <c r="AJ27" t="s">
        <v>145</v>
      </c>
      <c r="AK27" t="s">
        <v>454</v>
      </c>
      <c r="AL27" t="s">
        <v>413</v>
      </c>
      <c r="AM27" t="s">
        <v>483</v>
      </c>
      <c r="AN27" t="s">
        <v>730</v>
      </c>
      <c r="AO27" s="346" t="str">
        <f>IF(ISNUMBER(FB_ANG_NUMMER),"Rechnungszusammenstellung")
&amp;IF(ISNUMBER(FB_ANG_DATUM),", erstellt am "&amp;TEXT(FB_ANG_DATUM,"T.M.JJJJ")," - Erstellungsdatum nicht erfasst!")</f>
        <v>FALSCH - Erstellungsdatum nicht erfasst!</v>
      </c>
      <c r="AP27" s="202" t="s">
        <v>502</v>
      </c>
      <c r="AQ27" s="202" t="s">
        <v>508</v>
      </c>
      <c r="AR27" s="202">
        <v>0</v>
      </c>
      <c r="AS27">
        <v>2</v>
      </c>
      <c r="AT27" s="202">
        <v>0</v>
      </c>
      <c r="AU27" s="346" t="str">
        <f t="shared" si="13"/>
        <v>(MS.)</v>
      </c>
      <c r="AV27" s="346" t="str">
        <f>"IST "&amp;IF(ISNUMBER(FB_ANG_NUMMER),"( "&amp;FB_ANG_NUMMER&amp;". MS)","")&amp;CHAR(10)&amp;"(in EUR)"</f>
        <v>IST 
(in EUR)</v>
      </c>
      <c r="AW27" s="202"/>
      <c r="AX27" s="202"/>
      <c r="AY27"/>
      <c r="AZ27" t="s">
        <v>648</v>
      </c>
      <c r="BA27" s="202" t="s">
        <v>659</v>
      </c>
      <c r="BB27" s="94"/>
    </row>
    <row r="28" spans="1:54" s="303" customFormat="1" x14ac:dyDescent="0.25">
      <c r="A28" s="55"/>
      <c r="B28" s="64"/>
      <c r="C28" s="55"/>
      <c r="D28" s="64"/>
      <c r="E28" s="97"/>
      <c r="F28" s="128" t="e">
        <f ca="1">IF(VLOOKUP(FB_HELP_Aktionskennung,FB_HELP_Aktionstabelle,19)=1,IF(ISTEXT(INDIRECT("Summenblatt!$A"&amp;ROW(F28))),INDIRECT("Summenblatt!$A"&amp;ROW(F28)),""),IF(ISTEXT(INDIRECT("Zusammenfassung!$A"&amp;ROW(F28))),INDIRECT("Zusammenfassung!$A"&amp;ROW(F28)),""))</f>
        <v>#N/A</v>
      </c>
      <c r="G28" s="103"/>
      <c r="H28" s="129" t="str">
        <f t="shared" ca="1" si="0"/>
        <v/>
      </c>
      <c r="I28" s="129" t="str">
        <f t="shared" ca="1" si="1"/>
        <v/>
      </c>
      <c r="J28" s="129" t="str">
        <f t="shared" ca="1" si="2"/>
        <v/>
      </c>
      <c r="K28" s="79">
        <v>19</v>
      </c>
      <c r="L28" s="129" t="str">
        <f t="shared" ca="1" si="3"/>
        <v/>
      </c>
      <c r="M28" s="103"/>
      <c r="N28" s="129" t="str">
        <f t="shared" ca="1" si="4"/>
        <v/>
      </c>
      <c r="O28" s="129" t="e">
        <f t="shared" ca="1" si="10"/>
        <v>#N/A</v>
      </c>
      <c r="P28" s="129" t="str">
        <f t="shared" ca="1" si="5"/>
        <v/>
      </c>
      <c r="Q28" s="79">
        <v>19</v>
      </c>
      <c r="R28" s="129" t="str">
        <f t="shared" ca="1" si="6"/>
        <v/>
      </c>
      <c r="S28" s="97"/>
      <c r="T28" s="129" t="str">
        <f t="shared" ca="1" si="7"/>
        <v/>
      </c>
      <c r="U28" s="129" t="e">
        <f t="shared" ca="1" si="12"/>
        <v>#N/A</v>
      </c>
      <c r="V28" s="129" t="str">
        <f t="shared" ca="1" si="8"/>
        <v/>
      </c>
      <c r="W28" s="79">
        <v>19</v>
      </c>
      <c r="X28" s="129" t="str">
        <f t="shared" ca="1" si="9"/>
        <v/>
      </c>
      <c r="Y28" s="97"/>
      <c r="Z28" s="94"/>
      <c r="AA28" s="341" t="s">
        <v>686</v>
      </c>
      <c r="AB28" s="202" t="s">
        <v>687</v>
      </c>
      <c r="AC28">
        <v>1</v>
      </c>
      <c r="AD28" s="303">
        <v>85</v>
      </c>
      <c r="AE28" s="303">
        <v>0</v>
      </c>
      <c r="AF28" t="s">
        <v>146</v>
      </c>
      <c r="AH28"/>
      <c r="AI28" t="s">
        <v>146</v>
      </c>
      <c r="AJ28" t="s">
        <v>145</v>
      </c>
      <c r="AK28" t="s">
        <v>454</v>
      </c>
      <c r="AL28" t="s">
        <v>413</v>
      </c>
      <c r="AM28" t="s">
        <v>483</v>
      </c>
      <c r="AN28" t="s">
        <v>730</v>
      </c>
      <c r="AO28" s="346" t="str">
        <f>IF(ISNUMBER(FB_ANG_NUMMER),"Rechnungszusammenstellung")
&amp;IF(ISNUMBER(FB_ANG_DATUM),", erstellt am "&amp;TEXT(FB_ANG_DATUM,"T.M.JJJJ")," - Erstellungsdatum nicht erfasst!")</f>
        <v>FALSCH - Erstellungsdatum nicht erfasst!</v>
      </c>
      <c r="AP28" s="202" t="s">
        <v>502</v>
      </c>
      <c r="AQ28" s="202" t="s">
        <v>508</v>
      </c>
      <c r="AR28" s="202">
        <v>0</v>
      </c>
      <c r="AS28">
        <v>2</v>
      </c>
      <c r="AT28" s="202">
        <v>0</v>
      </c>
      <c r="AU28" s="346" t="str">
        <f t="shared" si="13"/>
        <v>(MS.)</v>
      </c>
      <c r="AV28" s="346" t="str">
        <f>"IST "&amp;IF(ISNUMBER(FB_ANG_NUMMER),"( "&amp;FB_ANG_NUMMER&amp;". MS)","")&amp;CHAR(10)&amp;"(in EUR)"</f>
        <v>IST 
(in EUR)</v>
      </c>
      <c r="AW28" s="202"/>
      <c r="AX28" s="202"/>
      <c r="AY28"/>
      <c r="AZ28" t="s">
        <v>648</v>
      </c>
      <c r="BA28" s="202" t="s">
        <v>659</v>
      </c>
      <c r="BB28" s="94"/>
    </row>
    <row r="29" spans="1:54" x14ac:dyDescent="0.25">
      <c r="A29" s="55"/>
      <c r="B29" s="64"/>
      <c r="C29" s="55"/>
      <c r="D29" s="64"/>
      <c r="E29" s="97"/>
      <c r="F29" s="128" t="e">
        <f ca="1">IF(VLOOKUP(FB_HELP_Aktionskennung,FB_HELP_Aktionstabelle,19)=1,IF(ISTEXT(INDIRECT("Summenblatt!$A"&amp;ROW(F29))),INDIRECT("Summenblatt!$A"&amp;ROW(F29)),""),IF(ISTEXT(INDIRECT("Zusammenfassung!$A"&amp;ROW(F29))),INDIRECT("Zusammenfassung!$A"&amp;ROW(F29)),""))</f>
        <v>#N/A</v>
      </c>
      <c r="G29" s="103"/>
      <c r="H29" s="129" t="str">
        <f t="shared" ca="1" si="0"/>
        <v/>
      </c>
      <c r="I29" s="129" t="str">
        <f t="shared" ca="1" si="1"/>
        <v/>
      </c>
      <c r="J29" s="129" t="str">
        <f t="shared" ca="1" si="2"/>
        <v/>
      </c>
      <c r="K29" s="79">
        <v>20</v>
      </c>
      <c r="L29" s="129" t="str">
        <f t="shared" ca="1" si="3"/>
        <v/>
      </c>
      <c r="M29" s="103"/>
      <c r="N29" s="129" t="str">
        <f t="shared" ca="1" si="4"/>
        <v/>
      </c>
      <c r="O29" s="129" t="e">
        <f t="shared" ca="1" si="10"/>
        <v>#N/A</v>
      </c>
      <c r="P29" s="129" t="str">
        <f t="shared" ca="1" si="5"/>
        <v/>
      </c>
      <c r="Q29" s="79">
        <v>20</v>
      </c>
      <c r="R29" s="129" t="str">
        <f t="shared" ca="1" si="6"/>
        <v/>
      </c>
      <c r="S29" s="97"/>
      <c r="T29" s="129" t="str">
        <f t="shared" ca="1" si="7"/>
        <v/>
      </c>
      <c r="U29" s="129" t="e">
        <f t="shared" ca="1" si="12"/>
        <v>#N/A</v>
      </c>
      <c r="V29" s="129" t="str">
        <f t="shared" ca="1" si="8"/>
        <v/>
      </c>
      <c r="W29" s="79">
        <v>20</v>
      </c>
      <c r="X29" s="129" t="str">
        <f t="shared" ca="1" si="9"/>
        <v/>
      </c>
      <c r="Y29" s="97"/>
      <c r="Z29" s="94"/>
      <c r="AA29" s="339"/>
      <c r="AB29" s="340"/>
      <c r="AC29" s="130"/>
      <c r="AD29" s="130"/>
      <c r="AE29" s="130"/>
      <c r="AF29" s="130"/>
      <c r="AG29" s="130"/>
      <c r="AH29" s="130"/>
      <c r="AI29" s="130"/>
      <c r="AJ29" s="130"/>
      <c r="AK29" s="130"/>
      <c r="AL29" s="130"/>
      <c r="AM29" s="130"/>
      <c r="AN29" s="130"/>
      <c r="AO29" s="295"/>
      <c r="AP29" s="130"/>
      <c r="AQ29" s="213"/>
      <c r="AR29" s="213"/>
      <c r="AS29" s="130"/>
      <c r="AT29" s="130"/>
      <c r="AU29" s="309"/>
      <c r="AV29" s="309"/>
      <c r="AW29" s="309"/>
      <c r="AX29" s="309"/>
      <c r="AY29" s="130"/>
      <c r="AZ29" s="130"/>
      <c r="BA29" s="213"/>
      <c r="BB29" s="94"/>
    </row>
    <row r="30" spans="1:54" s="303" customFormat="1" x14ac:dyDescent="0.25">
      <c r="A30" s="55"/>
      <c r="B30" s="64"/>
      <c r="C30" s="55"/>
      <c r="D30" s="64"/>
      <c r="E30" s="97"/>
      <c r="F30" s="128" t="e">
        <f ca="1">IF(VLOOKUP(FB_HELP_Aktionskennung,FB_HELP_Aktionstabelle,19)=1,IF(ISTEXT(INDIRECT("Summenblatt!$A"&amp;ROW(F30))),INDIRECT("Summenblatt!$A"&amp;ROW(F30)),""),IF(ISTEXT(INDIRECT("Zusammenfassung!$A"&amp;ROW(F30))),INDIRECT("Zusammenfassung!$A"&amp;ROW(F30)),""))</f>
        <v>#N/A</v>
      </c>
      <c r="G30" s="103"/>
      <c r="H30" s="129" t="str">
        <f t="shared" ca="1" si="0"/>
        <v/>
      </c>
      <c r="I30" s="129" t="str">
        <f t="shared" ca="1" si="1"/>
        <v/>
      </c>
      <c r="J30" s="129" t="str">
        <f t="shared" ca="1" si="2"/>
        <v/>
      </c>
      <c r="K30" s="79">
        <v>21</v>
      </c>
      <c r="L30" s="129" t="str">
        <f t="shared" ca="1" si="3"/>
        <v/>
      </c>
      <c r="M30" s="103"/>
      <c r="N30" s="129" t="str">
        <f t="shared" ca="1" si="4"/>
        <v/>
      </c>
      <c r="O30" s="129" t="e">
        <f t="shared" ca="1" si="10"/>
        <v>#N/A</v>
      </c>
      <c r="P30" s="129" t="str">
        <f t="shared" ca="1" si="5"/>
        <v/>
      </c>
      <c r="Q30" s="79">
        <v>21</v>
      </c>
      <c r="R30" s="129" t="str">
        <f t="shared" ca="1" si="6"/>
        <v/>
      </c>
      <c r="S30" s="97"/>
      <c r="T30" s="129" t="str">
        <f t="shared" ca="1" si="7"/>
        <v/>
      </c>
      <c r="U30" s="129" t="e">
        <f t="shared" ca="1" si="12"/>
        <v>#N/A</v>
      </c>
      <c r="V30" s="129" t="str">
        <f t="shared" ca="1" si="8"/>
        <v/>
      </c>
      <c r="W30" s="79">
        <v>21</v>
      </c>
      <c r="X30" s="129" t="str">
        <f t="shared" ca="1" si="9"/>
        <v/>
      </c>
      <c r="Y30" s="97"/>
      <c r="Z30" s="94"/>
      <c r="AA30" s="339"/>
      <c r="AB30" s="340"/>
      <c r="AC30" s="130"/>
      <c r="AD30" s="130"/>
      <c r="AE30" s="130"/>
      <c r="AF30" s="130"/>
      <c r="AG30" s="213"/>
      <c r="AH30" s="130"/>
      <c r="AI30" s="277"/>
      <c r="AJ30" s="277"/>
      <c r="AK30" s="130"/>
      <c r="AL30" s="130"/>
      <c r="AM30" s="130"/>
      <c r="AN30" s="130"/>
      <c r="AO30" s="295"/>
      <c r="AP30" s="130"/>
      <c r="AQ30" s="213"/>
      <c r="AR30" s="213"/>
      <c r="AS30" s="130"/>
      <c r="AT30" s="213"/>
      <c r="AU30" s="309"/>
      <c r="AV30" s="309"/>
      <c r="AW30" s="309"/>
      <c r="AX30" s="309"/>
      <c r="AY30" s="130"/>
      <c r="AZ30" s="130"/>
      <c r="BA30" s="213"/>
      <c r="BB30" s="94"/>
    </row>
    <row r="31" spans="1:54" x14ac:dyDescent="0.25">
      <c r="A31" s="55"/>
      <c r="B31" s="64"/>
      <c r="C31" s="55"/>
      <c r="D31" s="64"/>
      <c r="E31" s="97"/>
      <c r="F31" s="128" t="e">
        <f ca="1">IF(VLOOKUP(FB_HELP_Aktionskennung,FB_HELP_Aktionstabelle,19)=1,IF(ISTEXT(INDIRECT("Summenblatt!$A"&amp;ROW(F31))),INDIRECT("Summenblatt!$A"&amp;ROW(F31)),""),IF(ISTEXT(INDIRECT("Zusammenfassung!$A"&amp;ROW(F31))),INDIRECT("Zusammenfassung!$A"&amp;ROW(F31)),""))</f>
        <v>#N/A</v>
      </c>
      <c r="G31" s="103"/>
      <c r="H31" s="129" t="str">
        <f t="shared" ca="1" si="0"/>
        <v/>
      </c>
      <c r="I31" s="129" t="str">
        <f t="shared" ca="1" si="1"/>
        <v/>
      </c>
      <c r="J31" s="129" t="str">
        <f t="shared" ca="1" si="2"/>
        <v/>
      </c>
      <c r="K31" s="79">
        <v>22</v>
      </c>
      <c r="L31" s="129" t="str">
        <f t="shared" ca="1" si="3"/>
        <v/>
      </c>
      <c r="M31" s="103"/>
      <c r="N31" s="129" t="str">
        <f t="shared" ca="1" si="4"/>
        <v/>
      </c>
      <c r="O31" s="129" t="e">
        <f t="shared" ca="1" si="10"/>
        <v>#N/A</v>
      </c>
      <c r="P31" s="129" t="str">
        <f t="shared" ca="1" si="5"/>
        <v/>
      </c>
      <c r="Q31" s="79">
        <v>22</v>
      </c>
      <c r="R31" s="129" t="str">
        <f t="shared" ca="1" si="6"/>
        <v/>
      </c>
      <c r="S31" s="97"/>
      <c r="T31" s="129" t="str">
        <f t="shared" ca="1" si="7"/>
        <v/>
      </c>
      <c r="U31" s="129" t="e">
        <f t="shared" ca="1" si="12"/>
        <v>#N/A</v>
      </c>
      <c r="V31" s="129" t="str">
        <f t="shared" ca="1" si="8"/>
        <v/>
      </c>
      <c r="W31" s="79">
        <v>22</v>
      </c>
      <c r="X31" s="129" t="str">
        <f t="shared" ca="1" si="9"/>
        <v/>
      </c>
      <c r="Y31" s="97"/>
      <c r="Z31" s="94"/>
      <c r="AA31" s="339"/>
      <c r="AB31" s="340"/>
      <c r="AC31" s="130"/>
      <c r="AD31" s="130"/>
      <c r="AE31" s="130"/>
      <c r="AF31" s="130"/>
      <c r="AG31" s="130"/>
      <c r="AH31" s="130"/>
      <c r="AI31" s="130"/>
      <c r="AJ31" s="130"/>
      <c r="AK31" s="130"/>
      <c r="AL31" s="130"/>
      <c r="AM31" s="130"/>
      <c r="AN31" s="295"/>
      <c r="AO31" s="295"/>
      <c r="AP31" s="213"/>
      <c r="AQ31" s="295"/>
      <c r="AR31" s="213"/>
      <c r="AS31" s="130"/>
      <c r="AT31" s="213"/>
      <c r="AU31" s="309"/>
      <c r="AV31" s="309"/>
      <c r="AW31" s="213"/>
      <c r="AX31" s="213"/>
      <c r="AY31" s="130"/>
      <c r="AZ31" s="130"/>
      <c r="BA31" s="213"/>
      <c r="BB31" s="94"/>
    </row>
    <row r="32" spans="1:54" x14ac:dyDescent="0.25">
      <c r="A32" s="55"/>
      <c r="B32" s="64"/>
      <c r="C32" s="55"/>
      <c r="D32" s="64"/>
      <c r="E32" s="97"/>
      <c r="F32" s="128" t="e">
        <f ca="1">IF(VLOOKUP(FB_HELP_Aktionskennung,FB_HELP_Aktionstabelle,19)=1,IF(ISTEXT(INDIRECT("Summenblatt!$A"&amp;ROW(F32))),INDIRECT("Summenblatt!$A"&amp;ROW(F32)),""),IF(ISTEXT(INDIRECT("Zusammenfassung!$A"&amp;ROW(F32))),INDIRECT("Zusammenfassung!$A"&amp;ROW(F32)),""))</f>
        <v>#N/A</v>
      </c>
      <c r="G32" s="103"/>
      <c r="H32" s="129" t="str">
        <f t="shared" ca="1" si="0"/>
        <v/>
      </c>
      <c r="I32" s="129" t="str">
        <f t="shared" ca="1" si="1"/>
        <v/>
      </c>
      <c r="J32" s="129" t="str">
        <f t="shared" ca="1" si="2"/>
        <v/>
      </c>
      <c r="K32" s="79">
        <v>23</v>
      </c>
      <c r="L32" s="129" t="str">
        <f t="shared" ca="1" si="3"/>
        <v/>
      </c>
      <c r="M32" s="103"/>
      <c r="N32" s="129" t="str">
        <f t="shared" ca="1" si="4"/>
        <v/>
      </c>
      <c r="O32" s="129" t="e">
        <f t="shared" ca="1" si="10"/>
        <v>#N/A</v>
      </c>
      <c r="P32" s="129" t="str">
        <f t="shared" ca="1" si="5"/>
        <v/>
      </c>
      <c r="Q32" s="79">
        <v>23</v>
      </c>
      <c r="R32" s="129" t="str">
        <f t="shared" ca="1" si="6"/>
        <v/>
      </c>
      <c r="S32" s="97"/>
      <c r="T32" s="129" t="str">
        <f t="shared" ca="1" si="7"/>
        <v/>
      </c>
      <c r="U32" s="129" t="e">
        <f t="shared" ca="1" si="12"/>
        <v>#N/A</v>
      </c>
      <c r="V32" s="129" t="str">
        <f t="shared" ca="1" si="8"/>
        <v/>
      </c>
      <c r="W32" s="79">
        <v>23</v>
      </c>
      <c r="X32" s="129" t="str">
        <f t="shared" ca="1" si="9"/>
        <v/>
      </c>
      <c r="Y32" s="97"/>
      <c r="Z32" s="94"/>
      <c r="AA32" s="339"/>
      <c r="AB32" s="340"/>
      <c r="AC32" s="130"/>
      <c r="AD32" s="130"/>
      <c r="AE32" s="130"/>
      <c r="AF32" s="130"/>
      <c r="AG32" s="130"/>
      <c r="AH32" s="130"/>
      <c r="AI32" s="130"/>
      <c r="AJ32" s="130"/>
      <c r="AK32" s="130"/>
      <c r="AL32" s="130"/>
      <c r="AM32" s="130"/>
      <c r="AN32" s="295"/>
      <c r="AO32" s="295"/>
      <c r="AP32" s="213"/>
      <c r="AQ32" s="295"/>
      <c r="AR32" s="213"/>
      <c r="AS32" s="130"/>
      <c r="AT32" s="213"/>
      <c r="AU32" s="309"/>
      <c r="AV32" s="309"/>
      <c r="AW32" s="213"/>
      <c r="AX32" s="213"/>
      <c r="AY32" s="277"/>
      <c r="AZ32" s="130"/>
      <c r="BA32" s="213"/>
      <c r="BB32" s="94"/>
    </row>
    <row r="33" spans="1:54" x14ac:dyDescent="0.25">
      <c r="A33" s="55"/>
      <c r="B33" s="64"/>
      <c r="C33" s="55"/>
      <c r="D33" s="64"/>
      <c r="E33" s="97"/>
      <c r="F33" s="128" t="e">
        <f ca="1">IF(VLOOKUP(FB_HELP_Aktionskennung,FB_HELP_Aktionstabelle,19)=1,IF(ISTEXT(INDIRECT("Summenblatt!$A"&amp;ROW(F33))),INDIRECT("Summenblatt!$A"&amp;ROW(F33)),""),IF(ISTEXT(INDIRECT("Zusammenfassung!$A"&amp;ROW(F33))),INDIRECT("Zusammenfassung!$A"&amp;ROW(F33)),""))</f>
        <v>#N/A</v>
      </c>
      <c r="G33" s="103"/>
      <c r="H33" s="129" t="str">
        <f t="shared" ca="1" si="0"/>
        <v/>
      </c>
      <c r="I33" s="129" t="str">
        <f t="shared" ca="1" si="1"/>
        <v/>
      </c>
      <c r="J33" s="129" t="str">
        <f t="shared" ca="1" si="2"/>
        <v/>
      </c>
      <c r="K33" s="79">
        <v>24</v>
      </c>
      <c r="L33" s="129" t="str">
        <f t="shared" ca="1" si="3"/>
        <v/>
      </c>
      <c r="M33" s="103"/>
      <c r="N33" s="129" t="str">
        <f t="shared" ca="1" si="4"/>
        <v/>
      </c>
      <c r="O33" s="129" t="e">
        <f t="shared" ca="1" si="10"/>
        <v>#N/A</v>
      </c>
      <c r="P33" s="129" t="str">
        <f t="shared" ca="1" si="5"/>
        <v/>
      </c>
      <c r="Q33" s="79">
        <v>24</v>
      </c>
      <c r="R33" s="129" t="str">
        <f t="shared" ca="1" si="6"/>
        <v/>
      </c>
      <c r="S33" s="97"/>
      <c r="T33" s="129" t="str">
        <f t="shared" ca="1" si="7"/>
        <v/>
      </c>
      <c r="U33" s="129" t="e">
        <f t="shared" ca="1" si="12"/>
        <v>#N/A</v>
      </c>
      <c r="V33" s="129" t="str">
        <f t="shared" ca="1" si="8"/>
        <v/>
      </c>
      <c r="W33" s="79">
        <v>24</v>
      </c>
      <c r="X33" s="129" t="str">
        <f t="shared" ca="1" si="9"/>
        <v/>
      </c>
      <c r="Y33" s="97"/>
      <c r="Z33" s="94"/>
      <c r="AA33" s="339"/>
      <c r="AB33" s="340"/>
      <c r="AC33" s="130"/>
      <c r="AD33" s="130"/>
      <c r="AE33" s="130"/>
      <c r="AF33" s="130"/>
      <c r="AG33" s="277"/>
      <c r="AH33" s="130"/>
      <c r="AI33" s="277"/>
      <c r="AJ33" s="213"/>
      <c r="AK33" s="130"/>
      <c r="AL33" s="213"/>
      <c r="AM33" s="213"/>
      <c r="AN33" s="295"/>
      <c r="AO33" s="295"/>
      <c r="AP33" s="213"/>
      <c r="AQ33" s="213"/>
      <c r="AR33" s="213"/>
      <c r="AS33" s="130"/>
      <c r="AT33" s="213"/>
      <c r="AU33" s="213"/>
      <c r="AV33" s="309"/>
      <c r="AW33" s="213"/>
      <c r="AX33" s="213"/>
      <c r="AY33" s="130"/>
      <c r="AZ33" s="130"/>
      <c r="BA33" s="213"/>
      <c r="BB33" s="94"/>
    </row>
    <row r="34" spans="1:54" x14ac:dyDescent="0.25">
      <c r="A34" s="55"/>
      <c r="B34" s="64"/>
      <c r="C34" s="55"/>
      <c r="D34" s="64"/>
      <c r="E34" s="97"/>
      <c r="F34" s="128" t="e">
        <f ca="1">IF(VLOOKUP(FB_HELP_Aktionskennung,FB_HELP_Aktionstabelle,19)=1,IF(ISTEXT(INDIRECT("Summenblatt!$A"&amp;ROW(F34))),INDIRECT("Summenblatt!$A"&amp;ROW(F34)),""),IF(ISTEXT(INDIRECT("Zusammenfassung!$A"&amp;ROW(F34))),INDIRECT("Zusammenfassung!$A"&amp;ROW(F34)),""))</f>
        <v>#N/A</v>
      </c>
      <c r="G34" s="103"/>
      <c r="H34" s="129" t="str">
        <f t="shared" ca="1" si="0"/>
        <v/>
      </c>
      <c r="I34" s="129" t="str">
        <f t="shared" ca="1" si="1"/>
        <v/>
      </c>
      <c r="J34" s="129" t="str">
        <f t="shared" ca="1" si="2"/>
        <v/>
      </c>
      <c r="K34" s="79">
        <v>25</v>
      </c>
      <c r="L34" s="129" t="str">
        <f t="shared" ca="1" si="3"/>
        <v/>
      </c>
      <c r="M34" s="103"/>
      <c r="N34" s="129" t="str">
        <f t="shared" ca="1" si="4"/>
        <v/>
      </c>
      <c r="O34" s="129" t="e">
        <f t="shared" ca="1" si="10"/>
        <v>#N/A</v>
      </c>
      <c r="P34" s="129" t="str">
        <f t="shared" ca="1" si="5"/>
        <v/>
      </c>
      <c r="Q34" s="79">
        <v>25</v>
      </c>
      <c r="R34" s="129" t="str">
        <f t="shared" ca="1" si="6"/>
        <v/>
      </c>
      <c r="S34" s="97"/>
      <c r="T34" s="129" t="str">
        <f t="shared" ca="1" si="7"/>
        <v/>
      </c>
      <c r="U34" s="129" t="e">
        <f t="shared" ca="1" si="12"/>
        <v>#N/A</v>
      </c>
      <c r="V34" s="129" t="str">
        <f t="shared" ca="1" si="8"/>
        <v/>
      </c>
      <c r="W34" s="79">
        <v>25</v>
      </c>
      <c r="X34" s="129" t="str">
        <f t="shared" ca="1" si="9"/>
        <v/>
      </c>
      <c r="Y34" s="97"/>
      <c r="Z34" s="94"/>
      <c r="AA34" s="339"/>
      <c r="AB34" s="340"/>
      <c r="AC34" s="130"/>
      <c r="AD34" s="130"/>
      <c r="AE34" s="130"/>
      <c r="AF34" s="130"/>
      <c r="AG34" s="277"/>
      <c r="AH34" s="130"/>
      <c r="AI34" s="277"/>
      <c r="AJ34" s="213"/>
      <c r="AK34" s="130"/>
      <c r="AL34" s="213"/>
      <c r="AM34" s="213"/>
      <c r="AN34" s="295"/>
      <c r="AO34" s="295"/>
      <c r="AP34" s="213"/>
      <c r="AQ34" s="213"/>
      <c r="AR34" s="213"/>
      <c r="AS34" s="130"/>
      <c r="AT34" s="213"/>
      <c r="AU34" s="309"/>
      <c r="AV34" s="309"/>
      <c r="AW34" s="213"/>
      <c r="AX34" s="213"/>
      <c r="AY34" s="130"/>
      <c r="AZ34" s="130"/>
      <c r="BA34" s="213"/>
      <c r="BB34" s="94"/>
    </row>
    <row r="35" spans="1:54" x14ac:dyDescent="0.25">
      <c r="A35" s="55"/>
      <c r="B35" s="64"/>
      <c r="C35" s="55"/>
      <c r="D35" s="64"/>
      <c r="E35" s="97"/>
      <c r="F35" s="128" t="e">
        <f ca="1">IF(VLOOKUP(FB_HELP_Aktionskennung,FB_HELP_Aktionstabelle,19)=1,IF(ISTEXT(INDIRECT("Summenblatt!$A"&amp;ROW(F35))),INDIRECT("Summenblatt!$A"&amp;ROW(F35)),""),IF(ISTEXT(INDIRECT("Zusammenfassung!$A"&amp;ROW(F35))),INDIRECT("Zusammenfassung!$A"&amp;ROW(F35)),""))</f>
        <v>#N/A</v>
      </c>
      <c r="G35" s="103"/>
      <c r="H35" s="129" t="str">
        <f t="shared" ca="1" si="0"/>
        <v/>
      </c>
      <c r="I35" s="129" t="str">
        <f t="shared" ca="1" si="1"/>
        <v/>
      </c>
      <c r="J35" s="129" t="str">
        <f t="shared" ca="1" si="2"/>
        <v/>
      </c>
      <c r="K35" s="79">
        <v>26</v>
      </c>
      <c r="L35" s="129" t="str">
        <f t="shared" ca="1" si="3"/>
        <v/>
      </c>
      <c r="M35" s="103"/>
      <c r="N35" s="129" t="str">
        <f t="shared" ca="1" si="4"/>
        <v/>
      </c>
      <c r="O35" s="129" t="e">
        <f t="shared" ca="1" si="10"/>
        <v>#N/A</v>
      </c>
      <c r="P35" s="129" t="str">
        <f t="shared" ca="1" si="5"/>
        <v/>
      </c>
      <c r="Q35" s="79">
        <v>26</v>
      </c>
      <c r="R35" s="129" t="str">
        <f t="shared" ca="1" si="6"/>
        <v/>
      </c>
      <c r="S35" s="97"/>
      <c r="T35" s="129" t="str">
        <f t="shared" ca="1" si="7"/>
        <v/>
      </c>
      <c r="U35" s="129" t="e">
        <f t="shared" ca="1" si="12"/>
        <v>#N/A</v>
      </c>
      <c r="V35" s="129" t="str">
        <f t="shared" ca="1" si="8"/>
        <v/>
      </c>
      <c r="W35" s="79">
        <v>26</v>
      </c>
      <c r="X35" s="129" t="str">
        <f t="shared" ca="1" si="9"/>
        <v/>
      </c>
      <c r="Y35" s="97"/>
      <c r="Z35" s="94"/>
      <c r="AA35" s="339"/>
      <c r="AB35" s="340"/>
      <c r="AC35" s="130"/>
      <c r="AD35" s="130"/>
      <c r="AE35" s="130"/>
      <c r="AF35" s="130"/>
      <c r="AG35" s="277"/>
      <c r="AH35" s="130"/>
      <c r="AI35" s="277"/>
      <c r="AJ35" s="213"/>
      <c r="AK35" s="130"/>
      <c r="AL35" s="130"/>
      <c r="AM35" s="213"/>
      <c r="AN35" s="295"/>
      <c r="AO35" s="295"/>
      <c r="AP35" s="213"/>
      <c r="AQ35" s="213"/>
      <c r="AR35" s="213"/>
      <c r="AS35" s="130"/>
      <c r="AT35" s="213"/>
      <c r="AU35" s="309"/>
      <c r="AV35" s="309"/>
      <c r="AW35" s="213"/>
      <c r="AX35" s="213"/>
      <c r="AY35" s="130"/>
      <c r="AZ35" s="130"/>
      <c r="BA35" s="213"/>
      <c r="BB35" s="94"/>
    </row>
    <row r="36" spans="1:54" x14ac:dyDescent="0.25">
      <c r="A36" s="55"/>
      <c r="B36" s="64"/>
      <c r="C36" s="55"/>
      <c r="D36" s="64"/>
      <c r="E36" s="97"/>
      <c r="F36" s="128" t="e">
        <f ca="1">IF(VLOOKUP(FB_HELP_Aktionskennung,FB_HELP_Aktionstabelle,19)=1,IF(ISTEXT(INDIRECT("Summenblatt!$A"&amp;ROW(F36))),INDIRECT("Summenblatt!$A"&amp;ROW(F36)),""),IF(ISTEXT(INDIRECT("Zusammenfassung!$A"&amp;ROW(F36))),INDIRECT("Zusammenfassung!$A"&amp;ROW(F36)),""))</f>
        <v>#N/A</v>
      </c>
      <c r="G36" s="103"/>
      <c r="H36" s="129" t="str">
        <f t="shared" ca="1" si="0"/>
        <v/>
      </c>
      <c r="I36" s="129" t="str">
        <f t="shared" ca="1" si="1"/>
        <v/>
      </c>
      <c r="J36" s="129" t="str">
        <f t="shared" ca="1" si="2"/>
        <v/>
      </c>
      <c r="K36" s="79">
        <v>27</v>
      </c>
      <c r="L36" s="129" t="str">
        <f t="shared" ca="1" si="3"/>
        <v/>
      </c>
      <c r="M36" s="103"/>
      <c r="N36" s="129" t="str">
        <f t="shared" ca="1" si="4"/>
        <v/>
      </c>
      <c r="O36" s="129" t="e">
        <f t="shared" ca="1" si="10"/>
        <v>#N/A</v>
      </c>
      <c r="P36" s="129" t="str">
        <f t="shared" ca="1" si="5"/>
        <v/>
      </c>
      <c r="Q36" s="79">
        <v>27</v>
      </c>
      <c r="R36" s="129" t="str">
        <f t="shared" ca="1" si="6"/>
        <v/>
      </c>
      <c r="S36" s="97"/>
      <c r="T36" s="129" t="str">
        <f t="shared" ca="1" si="7"/>
        <v/>
      </c>
      <c r="U36" s="129" t="e">
        <f t="shared" ca="1" si="12"/>
        <v>#N/A</v>
      </c>
      <c r="V36" s="129" t="str">
        <f t="shared" ca="1" si="8"/>
        <v/>
      </c>
      <c r="W36" s="79">
        <v>27</v>
      </c>
      <c r="X36" s="129" t="str">
        <f t="shared" ca="1" si="9"/>
        <v/>
      </c>
      <c r="Y36" s="97"/>
      <c r="Z36" s="94"/>
      <c r="AA36" s="339"/>
      <c r="AB36" s="340"/>
      <c r="AC36" s="130"/>
      <c r="AD36" s="130"/>
      <c r="AE36" s="130"/>
      <c r="AF36" s="130"/>
      <c r="AG36" s="277"/>
      <c r="AH36" s="130"/>
      <c r="AI36" s="277"/>
      <c r="AJ36" s="213"/>
      <c r="AK36" s="130"/>
      <c r="AL36" s="130"/>
      <c r="AM36" s="213"/>
      <c r="AN36" s="295"/>
      <c r="AO36" s="295"/>
      <c r="AP36" s="213"/>
      <c r="AQ36" s="213"/>
      <c r="AR36" s="213"/>
      <c r="AS36" s="130"/>
      <c r="AT36" s="213"/>
      <c r="AU36" s="309"/>
      <c r="AV36" s="309"/>
      <c r="AW36" s="213"/>
      <c r="AX36" s="213"/>
      <c r="AY36" s="213"/>
      <c r="AZ36" s="130"/>
      <c r="BA36" s="213"/>
      <c r="BB36" s="94"/>
    </row>
    <row r="37" spans="1:54" x14ac:dyDescent="0.25">
      <c r="A37" s="55"/>
      <c r="B37" s="64"/>
      <c r="C37" s="55"/>
      <c r="D37" s="64"/>
      <c r="E37" s="97"/>
      <c r="F37" s="128" t="e">
        <f ca="1">IF(VLOOKUP(FB_HELP_Aktionskennung,FB_HELP_Aktionstabelle,19)=1,IF(ISTEXT(INDIRECT("Summenblatt!$A"&amp;ROW(F37))),INDIRECT("Summenblatt!$A"&amp;ROW(F37)),""),IF(ISTEXT(INDIRECT("Zusammenfassung!$A"&amp;ROW(F37))),INDIRECT("Zusammenfassung!$A"&amp;ROW(F37)),""))</f>
        <v>#N/A</v>
      </c>
      <c r="G37" s="103"/>
      <c r="H37" s="129" t="str">
        <f t="shared" ca="1" si="0"/>
        <v/>
      </c>
      <c r="I37" s="129" t="str">
        <f t="shared" ca="1" si="1"/>
        <v/>
      </c>
      <c r="J37" s="129" t="str">
        <f t="shared" ca="1" si="2"/>
        <v/>
      </c>
      <c r="K37" s="79">
        <v>28</v>
      </c>
      <c r="L37" s="129" t="str">
        <f t="shared" ca="1" si="3"/>
        <v/>
      </c>
      <c r="M37" s="103"/>
      <c r="N37" s="129" t="str">
        <f t="shared" ca="1" si="4"/>
        <v/>
      </c>
      <c r="O37" s="129" t="e">
        <f t="shared" ca="1" si="10"/>
        <v>#N/A</v>
      </c>
      <c r="P37" s="129" t="str">
        <f t="shared" ca="1" si="5"/>
        <v/>
      </c>
      <c r="Q37" s="79">
        <v>28</v>
      </c>
      <c r="R37" s="129" t="str">
        <f t="shared" ca="1" si="6"/>
        <v/>
      </c>
      <c r="S37" s="97"/>
      <c r="T37" s="129" t="str">
        <f t="shared" ca="1" si="7"/>
        <v/>
      </c>
      <c r="U37" s="129" t="e">
        <f t="shared" ca="1" si="12"/>
        <v>#N/A</v>
      </c>
      <c r="V37" s="129" t="str">
        <f t="shared" ca="1" si="8"/>
        <v/>
      </c>
      <c r="W37" s="79">
        <v>28</v>
      </c>
      <c r="X37" s="129" t="str">
        <f t="shared" ca="1" si="9"/>
        <v/>
      </c>
      <c r="Y37" s="97"/>
      <c r="Z37" s="94"/>
      <c r="AA37" s="339"/>
      <c r="AB37" s="340"/>
      <c r="AC37" s="130"/>
      <c r="AD37" s="130"/>
      <c r="AE37" s="130"/>
      <c r="AF37" s="277"/>
      <c r="AG37" s="277"/>
      <c r="AH37" s="130"/>
      <c r="AI37" s="277"/>
      <c r="AJ37" s="213"/>
      <c r="AK37" s="130"/>
      <c r="AL37" s="213"/>
      <c r="AM37" s="213"/>
      <c r="AN37" s="295"/>
      <c r="AO37" s="295"/>
      <c r="AP37" s="213"/>
      <c r="AQ37" s="295"/>
      <c r="AR37" s="130"/>
      <c r="AS37" s="130"/>
      <c r="AT37" s="130"/>
      <c r="AU37" s="130"/>
      <c r="AV37" s="130"/>
      <c r="AW37" s="130"/>
      <c r="AX37" s="130"/>
      <c r="AY37" s="130"/>
      <c r="AZ37" s="130"/>
      <c r="BA37" s="130"/>
      <c r="BB37" s="94"/>
    </row>
    <row r="38" spans="1:54" x14ac:dyDescent="0.25">
      <c r="A38" s="55"/>
      <c r="B38" s="64"/>
      <c r="C38" s="55"/>
      <c r="D38" s="64"/>
      <c r="E38" s="97"/>
      <c r="F38" s="128" t="e">
        <f ca="1">IF(VLOOKUP(FB_HELP_Aktionskennung,FB_HELP_Aktionstabelle,19)=1,IF(ISTEXT(INDIRECT("Summenblatt!$A"&amp;ROW(F38))),INDIRECT("Summenblatt!$A"&amp;ROW(F38)),""),IF(ISTEXT(INDIRECT("Zusammenfassung!$A"&amp;ROW(F38))),INDIRECT("Zusammenfassung!$A"&amp;ROW(F38)),""))</f>
        <v>#N/A</v>
      </c>
      <c r="G38" s="103"/>
      <c r="H38" s="129" t="str">
        <f t="shared" ca="1" si="0"/>
        <v/>
      </c>
      <c r="I38" s="129" t="str">
        <f t="shared" ca="1" si="1"/>
        <v/>
      </c>
      <c r="J38" s="129" t="str">
        <f t="shared" ca="1" si="2"/>
        <v/>
      </c>
      <c r="K38" s="79">
        <v>29</v>
      </c>
      <c r="L38" s="129" t="str">
        <f t="shared" ca="1" si="3"/>
        <v/>
      </c>
      <c r="M38" s="103"/>
      <c r="N38" s="129" t="str">
        <f t="shared" ca="1" si="4"/>
        <v/>
      </c>
      <c r="O38" s="129" t="e">
        <f t="shared" ca="1" si="10"/>
        <v>#N/A</v>
      </c>
      <c r="P38" s="129" t="str">
        <f t="shared" ca="1" si="5"/>
        <v/>
      </c>
      <c r="Q38" s="79">
        <v>29</v>
      </c>
      <c r="R38" s="129" t="str">
        <f t="shared" ca="1" si="6"/>
        <v/>
      </c>
      <c r="S38" s="97"/>
      <c r="T38" s="129" t="str">
        <f t="shared" ca="1" si="7"/>
        <v/>
      </c>
      <c r="U38" s="129" t="e">
        <f t="shared" ca="1" si="12"/>
        <v>#N/A</v>
      </c>
      <c r="V38" s="129" t="str">
        <f t="shared" ca="1" si="8"/>
        <v/>
      </c>
      <c r="W38" s="79">
        <v>29</v>
      </c>
      <c r="X38" s="129" t="str">
        <f t="shared" ca="1" si="9"/>
        <v/>
      </c>
      <c r="Y38" s="97"/>
      <c r="Z38" s="94"/>
      <c r="AA38" s="131"/>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94"/>
    </row>
    <row r="39" spans="1:54" x14ac:dyDescent="0.25">
      <c r="A39" s="55"/>
      <c r="B39" s="64"/>
      <c r="C39" s="55"/>
      <c r="D39" s="64"/>
      <c r="E39" s="97"/>
      <c r="F39" s="128" t="e">
        <f ca="1">IF(VLOOKUP(FB_HELP_Aktionskennung,FB_HELP_Aktionstabelle,19)=1,IF(ISTEXT(INDIRECT("Summenblatt!$A"&amp;ROW(F39))),INDIRECT("Summenblatt!$A"&amp;ROW(F39)),""),IF(ISTEXT(INDIRECT("Zusammenfassung!$A"&amp;ROW(F39))),INDIRECT("Zusammenfassung!$A"&amp;ROW(F39)),""))</f>
        <v>#N/A</v>
      </c>
      <c r="G39" s="103"/>
      <c r="H39" s="129" t="str">
        <f t="shared" ca="1" si="0"/>
        <v/>
      </c>
      <c r="I39" s="129" t="str">
        <f t="shared" ca="1" si="1"/>
        <v/>
      </c>
      <c r="J39" s="129" t="str">
        <f t="shared" ca="1" si="2"/>
        <v/>
      </c>
      <c r="K39" s="79">
        <v>30</v>
      </c>
      <c r="L39" s="129" t="str">
        <f t="shared" ca="1" si="3"/>
        <v/>
      </c>
      <c r="M39" s="103"/>
      <c r="N39" s="129" t="str">
        <f t="shared" ca="1" si="4"/>
        <v/>
      </c>
      <c r="O39" s="129" t="e">
        <f t="shared" ca="1" si="10"/>
        <v>#N/A</v>
      </c>
      <c r="P39" s="129" t="str">
        <f t="shared" ca="1" si="5"/>
        <v/>
      </c>
      <c r="Q39" s="79">
        <v>30</v>
      </c>
      <c r="R39" s="129" t="str">
        <f t="shared" ca="1" si="6"/>
        <v/>
      </c>
      <c r="S39" s="97"/>
      <c r="T39" s="129" t="str">
        <f t="shared" ca="1" si="7"/>
        <v/>
      </c>
      <c r="U39" s="129" t="e">
        <f t="shared" ca="1" si="12"/>
        <v>#N/A</v>
      </c>
      <c r="V39" s="129" t="str">
        <f t="shared" ca="1" si="8"/>
        <v/>
      </c>
      <c r="W39" s="79">
        <v>30</v>
      </c>
      <c r="X39" s="129" t="str">
        <f t="shared" ca="1" si="9"/>
        <v/>
      </c>
      <c r="Y39" s="97"/>
      <c r="Z39" s="94"/>
      <c r="AA39" s="131"/>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94"/>
    </row>
    <row r="40" spans="1:54" x14ac:dyDescent="0.25">
      <c r="A40" s="55"/>
      <c r="B40" s="64"/>
      <c r="C40" s="55"/>
      <c r="D40" s="64"/>
      <c r="E40" s="97"/>
      <c r="F40" s="128" t="e">
        <f ca="1">IF(VLOOKUP(FB_HELP_Aktionskennung,FB_HELP_Aktionstabelle,19)=1,IF(ISTEXT(INDIRECT("Summenblatt!$A"&amp;ROW(F40))),INDIRECT("Summenblatt!$A"&amp;ROW(F40)),""),IF(ISTEXT(INDIRECT("Zusammenfassung!$A"&amp;ROW(F40))),INDIRECT("Zusammenfassung!$A"&amp;ROW(F40)),""))</f>
        <v>#N/A</v>
      </c>
      <c r="G40" s="103"/>
      <c r="H40" s="129" t="str">
        <f t="shared" ca="1" si="0"/>
        <v/>
      </c>
      <c r="I40" s="129" t="str">
        <f t="shared" ca="1" si="1"/>
        <v/>
      </c>
      <c r="J40" s="129" t="str">
        <f t="shared" ca="1" si="2"/>
        <v/>
      </c>
      <c r="K40" s="79">
        <v>31</v>
      </c>
      <c r="L40" s="129" t="str">
        <f t="shared" ca="1" si="3"/>
        <v/>
      </c>
      <c r="M40" s="103"/>
      <c r="N40" s="129" t="str">
        <f t="shared" ca="1" si="4"/>
        <v/>
      </c>
      <c r="O40" s="129" t="e">
        <f t="shared" ca="1" si="10"/>
        <v>#N/A</v>
      </c>
      <c r="P40" s="129" t="str">
        <f t="shared" ca="1" si="5"/>
        <v/>
      </c>
      <c r="Q40" s="79">
        <v>31</v>
      </c>
      <c r="R40" s="129" t="str">
        <f t="shared" ca="1" si="6"/>
        <v/>
      </c>
      <c r="S40" s="97"/>
      <c r="T40" s="129" t="str">
        <f t="shared" ca="1" si="7"/>
        <v/>
      </c>
      <c r="U40" s="129" t="e">
        <f t="shared" ca="1" si="12"/>
        <v>#N/A</v>
      </c>
      <c r="V40" s="129" t="str">
        <f t="shared" ca="1" si="8"/>
        <v/>
      </c>
      <c r="W40" s="79">
        <v>31</v>
      </c>
      <c r="X40" s="129" t="str">
        <f t="shared" ca="1" si="9"/>
        <v/>
      </c>
      <c r="Y40" s="97"/>
      <c r="Z40" s="94"/>
      <c r="AA40" s="131"/>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94"/>
    </row>
    <row r="41" spans="1:54" x14ac:dyDescent="0.25">
      <c r="A41" s="55"/>
      <c r="B41" s="64"/>
      <c r="C41" s="55"/>
      <c r="D41" s="64"/>
      <c r="E41" s="97"/>
      <c r="F41" s="128" t="e">
        <f ca="1">IF(VLOOKUP(FB_HELP_Aktionskennung,FB_HELP_Aktionstabelle,19)=1,IF(ISTEXT(INDIRECT("Summenblatt!$A"&amp;ROW(F41))),INDIRECT("Summenblatt!$A"&amp;ROW(F41)),""),IF(ISTEXT(INDIRECT("Zusammenfassung!$A"&amp;ROW(F41))),INDIRECT("Zusammenfassung!$A"&amp;ROW(F41)),""))</f>
        <v>#N/A</v>
      </c>
      <c r="G41" s="103"/>
      <c r="H41" s="129" t="str">
        <f t="shared" ca="1" si="0"/>
        <v/>
      </c>
      <c r="I41" s="129" t="str">
        <f t="shared" ca="1" si="1"/>
        <v/>
      </c>
      <c r="J41" s="129" t="str">
        <f t="shared" ca="1" si="2"/>
        <v/>
      </c>
      <c r="K41" s="79">
        <v>32</v>
      </c>
      <c r="L41" s="129" t="str">
        <f t="shared" ca="1" si="3"/>
        <v/>
      </c>
      <c r="M41" s="103"/>
      <c r="N41" s="129" t="str">
        <f t="shared" ca="1" si="4"/>
        <v/>
      </c>
      <c r="O41" s="129" t="e">
        <f t="shared" ca="1" si="10"/>
        <v>#N/A</v>
      </c>
      <c r="P41" s="129" t="str">
        <f t="shared" ca="1" si="5"/>
        <v/>
      </c>
      <c r="Q41" s="79">
        <v>32</v>
      </c>
      <c r="R41" s="129" t="str">
        <f t="shared" ca="1" si="6"/>
        <v/>
      </c>
      <c r="S41" s="97"/>
      <c r="T41" s="129" t="str">
        <f t="shared" ca="1" si="7"/>
        <v/>
      </c>
      <c r="U41" s="129" t="e">
        <f t="shared" ca="1" si="12"/>
        <v>#N/A</v>
      </c>
      <c r="V41" s="129" t="str">
        <f t="shared" ca="1" si="8"/>
        <v/>
      </c>
      <c r="W41" s="79">
        <v>32</v>
      </c>
      <c r="X41" s="129" t="str">
        <f t="shared" ca="1" si="9"/>
        <v/>
      </c>
      <c r="Y41" s="97"/>
      <c r="Z41" s="94"/>
      <c r="AA41" s="131"/>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94"/>
    </row>
    <row r="42" spans="1:54" x14ac:dyDescent="0.25">
      <c r="A42" s="55"/>
      <c r="B42" s="64"/>
      <c r="C42" s="55"/>
      <c r="D42" s="64"/>
      <c r="E42" s="97"/>
      <c r="F42" s="128" t="e">
        <f ca="1">IF(VLOOKUP(FB_HELP_Aktionskennung,FB_HELP_Aktionstabelle,19)=1,IF(ISTEXT(INDIRECT("Summenblatt!$A"&amp;ROW(F42))),INDIRECT("Summenblatt!$A"&amp;ROW(F42)),""),IF(ISTEXT(INDIRECT("Zusammenfassung!$A"&amp;ROW(F42))),INDIRECT("Zusammenfassung!$A"&amp;ROW(F42)),""))</f>
        <v>#N/A</v>
      </c>
      <c r="G42" s="103"/>
      <c r="H42" s="129" t="str">
        <f t="shared" ref="H42:H73" ca="1" si="15">IF(ISNUMBER(J42),RANK(J42,$J$10:$J$109,TRUE),"")</f>
        <v/>
      </c>
      <c r="I42" s="129" t="str">
        <f t="shared" ref="I42:I73" ca="1" si="16">IF(AND(ISTEXT(LEFT(F42,1)),ISNUMBER(VALUE(RIGHT(F42,1)))),F42,"")</f>
        <v/>
      </c>
      <c r="J42" s="129" t="str">
        <f t="shared" ref="J42:J73" ca="1" si="17">IF(ISNUMBER(CODE(LEFT(I42,1))*100),CODE(LEFT(I42,1))*100+IF(LEN(I42)=2,VALUE(RIGHT(I42,1)),VALUE(RIGHT(I42,2))),"")</f>
        <v/>
      </c>
      <c r="K42" s="79">
        <v>33</v>
      </c>
      <c r="L42" s="129" t="str">
        <f t="shared" ref="L42:L73" ca="1" si="18">IF(ISERROR(VLOOKUP(K42,$H$10:$K$109,2,FALSE)),"",VLOOKUP(K42,$H$10:$K$109,2,FALSE))</f>
        <v/>
      </c>
      <c r="M42" s="103"/>
      <c r="N42" s="129" t="str">
        <f t="shared" ref="N42:N73" ca="1" si="19">IF(ISNUMBER(P42),RANK(P42,$P$10:$P$109,TRUE),"")</f>
        <v/>
      </c>
      <c r="O42" s="129" t="e">
        <f t="shared" ca="1" si="10"/>
        <v>#N/A</v>
      </c>
      <c r="P42" s="129" t="str">
        <f t="shared" ref="P42:P73" ca="1" si="20">IF(ISNUMBER(CODE(LEFT(O42,1))*100),CODE(LEFT(O42,1))*100+IF(LEN(O42)=2,VALUE(RIGHT(O42,1)),VALUE(RIGHT(O42,2))),"")</f>
        <v/>
      </c>
      <c r="Q42" s="79">
        <v>33</v>
      </c>
      <c r="R42" s="129" t="str">
        <f t="shared" ref="R42:R73" ca="1" si="21">IF(ISERROR(VLOOKUP(Q42,$N$10:$Q$109,2,FALSE)),"",VLOOKUP(Q42,$N$10:$Q$109,2,FALSE))</f>
        <v/>
      </c>
      <c r="S42" s="97"/>
      <c r="T42" s="129" t="str">
        <f t="shared" ref="T42:T73" ca="1" si="22">IF(ISNUMBER(V42),RANK(V42,$V$10:$V$109,TRUE),"")</f>
        <v/>
      </c>
      <c r="U42" s="129" t="e">
        <f t="shared" ca="1" si="12"/>
        <v>#N/A</v>
      </c>
      <c r="V42" s="129" t="str">
        <f t="shared" ref="V42:V73" ca="1" si="23">IF(ISNUMBER(CODE(LEFT(U42,1))*100),CODE(LEFT(U42,1))*100+IF(LEN(U42)=2,VALUE(RIGHT(U42,1)),VALUE(RIGHT(U42,2))),"")</f>
        <v/>
      </c>
      <c r="W42" s="79">
        <v>33</v>
      </c>
      <c r="X42" s="129" t="str">
        <f t="shared" ref="X42:X73" ca="1" si="24">IF(ISERROR(VLOOKUP(W42,$T$10:$V$109,2,FALSE)),"",VLOOKUP(W42,$T$10:$V$109,2,FALSE))</f>
        <v/>
      </c>
      <c r="Y42" s="97"/>
      <c r="Z42" s="94"/>
      <c r="AA42" s="131"/>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94"/>
    </row>
    <row r="43" spans="1:54" x14ac:dyDescent="0.25">
      <c r="A43" s="55"/>
      <c r="B43" s="64"/>
      <c r="C43" s="55"/>
      <c r="D43" s="64"/>
      <c r="E43" s="97"/>
      <c r="F43" s="128" t="e">
        <f ca="1">IF(VLOOKUP(FB_HELP_Aktionskennung,FB_HELP_Aktionstabelle,19)=1,IF(ISTEXT(INDIRECT("Summenblatt!$A"&amp;ROW(F43))),INDIRECT("Summenblatt!$A"&amp;ROW(F43)),""),IF(ISTEXT(INDIRECT("Zusammenfassung!$A"&amp;ROW(F43))),INDIRECT("Zusammenfassung!$A"&amp;ROW(F43)),""))</f>
        <v>#N/A</v>
      </c>
      <c r="G43" s="103"/>
      <c r="H43" s="129" t="str">
        <f t="shared" ca="1" si="15"/>
        <v/>
      </c>
      <c r="I43" s="129" t="str">
        <f t="shared" ca="1" si="16"/>
        <v/>
      </c>
      <c r="J43" s="129" t="str">
        <f t="shared" ca="1" si="17"/>
        <v/>
      </c>
      <c r="K43" s="79">
        <v>34</v>
      </c>
      <c r="L43" s="129" t="str">
        <f t="shared" ca="1" si="18"/>
        <v/>
      </c>
      <c r="M43" s="103"/>
      <c r="N43" s="129" t="str">
        <f t="shared" ca="1" si="19"/>
        <v/>
      </c>
      <c r="O43" s="129" t="e">
        <f t="shared" ca="1" si="10"/>
        <v>#N/A</v>
      </c>
      <c r="P43" s="129" t="str">
        <f t="shared" ca="1" si="20"/>
        <v/>
      </c>
      <c r="Q43" s="79">
        <v>34</v>
      </c>
      <c r="R43" s="129" t="str">
        <f t="shared" ca="1" si="21"/>
        <v/>
      </c>
      <c r="S43" s="97"/>
      <c r="T43" s="129" t="str">
        <f t="shared" ca="1" si="22"/>
        <v/>
      </c>
      <c r="U43" s="129" t="e">
        <f t="shared" ca="1" si="12"/>
        <v>#N/A</v>
      </c>
      <c r="V43" s="129" t="str">
        <f t="shared" ca="1" si="23"/>
        <v/>
      </c>
      <c r="W43" s="79">
        <v>34</v>
      </c>
      <c r="X43" s="129" t="str">
        <f t="shared" ca="1" si="24"/>
        <v/>
      </c>
      <c r="Y43" s="97"/>
      <c r="Z43" s="94"/>
      <c r="AA43" s="131"/>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94"/>
    </row>
    <row r="44" spans="1:54" x14ac:dyDescent="0.25">
      <c r="A44" s="55"/>
      <c r="B44" s="64"/>
      <c r="C44" s="55"/>
      <c r="D44" s="64"/>
      <c r="E44" s="97"/>
      <c r="F44" s="128" t="e">
        <f ca="1">IF(VLOOKUP(FB_HELP_Aktionskennung,FB_HELP_Aktionstabelle,19)=1,IF(ISTEXT(INDIRECT("Summenblatt!$A"&amp;ROW(F44))),INDIRECT("Summenblatt!$A"&amp;ROW(F44)),""),IF(ISTEXT(INDIRECT("Zusammenfassung!$A"&amp;ROW(F44))),INDIRECT("Zusammenfassung!$A"&amp;ROW(F44)),""))</f>
        <v>#N/A</v>
      </c>
      <c r="G44" s="103"/>
      <c r="H44" s="129" t="str">
        <f t="shared" ca="1" si="15"/>
        <v/>
      </c>
      <c r="I44" s="129" t="str">
        <f t="shared" ca="1" si="16"/>
        <v/>
      </c>
      <c r="J44" s="129" t="str">
        <f t="shared" ca="1" si="17"/>
        <v/>
      </c>
      <c r="K44" s="79">
        <v>35</v>
      </c>
      <c r="L44" s="129" t="str">
        <f t="shared" ca="1" si="18"/>
        <v/>
      </c>
      <c r="M44" s="103"/>
      <c r="N44" s="129" t="str">
        <f t="shared" ca="1" si="19"/>
        <v/>
      </c>
      <c r="O44" s="129" t="e">
        <f t="shared" ca="1" si="10"/>
        <v>#N/A</v>
      </c>
      <c r="P44" s="129" t="str">
        <f t="shared" ca="1" si="20"/>
        <v/>
      </c>
      <c r="Q44" s="79">
        <v>35</v>
      </c>
      <c r="R44" s="129" t="str">
        <f t="shared" ca="1" si="21"/>
        <v/>
      </c>
      <c r="S44" s="97"/>
      <c r="T44" s="129" t="str">
        <f t="shared" ca="1" si="22"/>
        <v/>
      </c>
      <c r="U44" s="129" t="e">
        <f t="shared" ca="1" si="12"/>
        <v>#N/A</v>
      </c>
      <c r="V44" s="129" t="str">
        <f t="shared" ca="1" si="23"/>
        <v/>
      </c>
      <c r="W44" s="79">
        <v>35</v>
      </c>
      <c r="X44" s="129" t="str">
        <f t="shared" ca="1" si="24"/>
        <v/>
      </c>
      <c r="Y44" s="97"/>
      <c r="Z44" s="94"/>
      <c r="AA44" s="131"/>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94"/>
    </row>
    <row r="45" spans="1:54" x14ac:dyDescent="0.25">
      <c r="A45" s="55"/>
      <c r="B45" s="64"/>
      <c r="C45" s="55"/>
      <c r="D45" s="64"/>
      <c r="E45" s="97"/>
      <c r="F45" s="128" t="e">
        <f ca="1">IF(VLOOKUP(FB_HELP_Aktionskennung,FB_HELP_Aktionstabelle,19)=1,IF(ISTEXT(INDIRECT("Summenblatt!$A"&amp;ROW(F45))),INDIRECT("Summenblatt!$A"&amp;ROW(F45)),""),IF(ISTEXT(INDIRECT("Zusammenfassung!$A"&amp;ROW(F45))),INDIRECT("Zusammenfassung!$A"&amp;ROW(F45)),""))</f>
        <v>#N/A</v>
      </c>
      <c r="G45" s="103"/>
      <c r="H45" s="129" t="str">
        <f t="shared" ca="1" si="15"/>
        <v/>
      </c>
      <c r="I45" s="129" t="str">
        <f t="shared" ca="1" si="16"/>
        <v/>
      </c>
      <c r="J45" s="129" t="str">
        <f t="shared" ca="1" si="17"/>
        <v/>
      </c>
      <c r="K45" s="79">
        <v>36</v>
      </c>
      <c r="L45" s="129" t="str">
        <f t="shared" ca="1" si="18"/>
        <v/>
      </c>
      <c r="M45" s="103"/>
      <c r="N45" s="129" t="str">
        <f t="shared" ca="1" si="19"/>
        <v/>
      </c>
      <c r="O45" s="129" t="e">
        <f t="shared" ca="1" si="10"/>
        <v>#N/A</v>
      </c>
      <c r="P45" s="129" t="str">
        <f t="shared" ca="1" si="20"/>
        <v/>
      </c>
      <c r="Q45" s="79">
        <v>36</v>
      </c>
      <c r="R45" s="129" t="str">
        <f t="shared" ca="1" si="21"/>
        <v/>
      </c>
      <c r="S45" s="97"/>
      <c r="T45" s="129" t="str">
        <f t="shared" ca="1" si="22"/>
        <v/>
      </c>
      <c r="U45" s="129" t="e">
        <f t="shared" ca="1" si="12"/>
        <v>#N/A</v>
      </c>
      <c r="V45" s="129" t="str">
        <f t="shared" ca="1" si="23"/>
        <v/>
      </c>
      <c r="W45" s="79">
        <v>36</v>
      </c>
      <c r="X45" s="129" t="str">
        <f t="shared" ca="1" si="24"/>
        <v/>
      </c>
      <c r="Y45" s="97"/>
      <c r="Z45" s="94"/>
      <c r="AA45" s="131"/>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94"/>
    </row>
    <row r="46" spans="1:54" x14ac:dyDescent="0.25">
      <c r="A46" s="55"/>
      <c r="B46" s="64"/>
      <c r="C46" s="55"/>
      <c r="D46" s="64"/>
      <c r="E46" s="97"/>
      <c r="F46" s="128" t="e">
        <f ca="1">IF(VLOOKUP(FB_HELP_Aktionskennung,FB_HELP_Aktionstabelle,19)=1,IF(ISTEXT(INDIRECT("Summenblatt!$A"&amp;ROW(F46))),INDIRECT("Summenblatt!$A"&amp;ROW(F46)),""),IF(ISTEXT(INDIRECT("Zusammenfassung!$A"&amp;ROW(F46))),INDIRECT("Zusammenfassung!$A"&amp;ROW(F46)),""))</f>
        <v>#N/A</v>
      </c>
      <c r="G46" s="103"/>
      <c r="H46" s="129" t="str">
        <f t="shared" ca="1" si="15"/>
        <v/>
      </c>
      <c r="I46" s="129" t="str">
        <f t="shared" ca="1" si="16"/>
        <v/>
      </c>
      <c r="J46" s="129" t="str">
        <f t="shared" ca="1" si="17"/>
        <v/>
      </c>
      <c r="K46" s="79">
        <v>37</v>
      </c>
      <c r="L46" s="129" t="str">
        <f t="shared" ca="1" si="18"/>
        <v/>
      </c>
      <c r="M46" s="103"/>
      <c r="N46" s="129" t="str">
        <f t="shared" ca="1" si="19"/>
        <v/>
      </c>
      <c r="O46" s="129" t="e">
        <f t="shared" ca="1" si="10"/>
        <v>#N/A</v>
      </c>
      <c r="P46" s="129" t="str">
        <f t="shared" ca="1" si="20"/>
        <v/>
      </c>
      <c r="Q46" s="79">
        <v>37</v>
      </c>
      <c r="R46" s="129" t="str">
        <f t="shared" ca="1" si="21"/>
        <v/>
      </c>
      <c r="S46" s="97"/>
      <c r="T46" s="129" t="str">
        <f t="shared" ca="1" si="22"/>
        <v/>
      </c>
      <c r="U46" s="129" t="e">
        <f t="shared" ca="1" si="12"/>
        <v>#N/A</v>
      </c>
      <c r="V46" s="129" t="str">
        <f t="shared" ca="1" si="23"/>
        <v/>
      </c>
      <c r="W46" s="79">
        <v>37</v>
      </c>
      <c r="X46" s="129" t="str">
        <f t="shared" ca="1" si="24"/>
        <v/>
      </c>
      <c r="Y46" s="97"/>
      <c r="Z46" s="94"/>
      <c r="AA46" s="131"/>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94"/>
    </row>
    <row r="47" spans="1:54" x14ac:dyDescent="0.25">
      <c r="A47" s="55"/>
      <c r="B47" s="64"/>
      <c r="C47" s="55"/>
      <c r="D47" s="64"/>
      <c r="E47" s="97"/>
      <c r="F47" s="128" t="e">
        <f ca="1">IF(VLOOKUP(FB_HELP_Aktionskennung,FB_HELP_Aktionstabelle,19)=1,IF(ISTEXT(INDIRECT("Summenblatt!$A"&amp;ROW(F47))),INDIRECT("Summenblatt!$A"&amp;ROW(F47)),""),IF(ISTEXT(INDIRECT("Zusammenfassung!$A"&amp;ROW(F47))),INDIRECT("Zusammenfassung!$A"&amp;ROW(F47)),""))</f>
        <v>#N/A</v>
      </c>
      <c r="G47" s="103"/>
      <c r="H47" s="129" t="str">
        <f t="shared" ca="1" si="15"/>
        <v/>
      </c>
      <c r="I47" s="129" t="str">
        <f t="shared" ca="1" si="16"/>
        <v/>
      </c>
      <c r="J47" s="129" t="str">
        <f t="shared" ca="1" si="17"/>
        <v/>
      </c>
      <c r="K47" s="79">
        <v>38</v>
      </c>
      <c r="L47" s="129" t="str">
        <f t="shared" ca="1" si="18"/>
        <v/>
      </c>
      <c r="M47" s="103"/>
      <c r="N47" s="129" t="str">
        <f t="shared" ca="1" si="19"/>
        <v/>
      </c>
      <c r="O47" s="129" t="e">
        <f t="shared" ca="1" si="10"/>
        <v>#N/A</v>
      </c>
      <c r="P47" s="129" t="str">
        <f t="shared" ca="1" si="20"/>
        <v/>
      </c>
      <c r="Q47" s="79">
        <v>38</v>
      </c>
      <c r="R47" s="129" t="str">
        <f t="shared" ca="1" si="21"/>
        <v/>
      </c>
      <c r="S47" s="97"/>
      <c r="T47" s="129" t="str">
        <f t="shared" ca="1" si="22"/>
        <v/>
      </c>
      <c r="U47" s="129" t="e">
        <f t="shared" ca="1" si="12"/>
        <v>#N/A</v>
      </c>
      <c r="V47" s="129" t="str">
        <f t="shared" ca="1" si="23"/>
        <v/>
      </c>
      <c r="W47" s="79">
        <v>38</v>
      </c>
      <c r="X47" s="129" t="str">
        <f t="shared" ca="1" si="24"/>
        <v/>
      </c>
      <c r="Y47" s="97"/>
      <c r="Z47" s="94"/>
      <c r="AA47" s="131"/>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94"/>
    </row>
    <row r="48" spans="1:54" x14ac:dyDescent="0.25">
      <c r="A48" s="55"/>
      <c r="B48" s="64"/>
      <c r="C48" s="55"/>
      <c r="D48" s="64"/>
      <c r="E48" s="97"/>
      <c r="F48" s="128" t="e">
        <f ca="1">IF(VLOOKUP(FB_HELP_Aktionskennung,FB_HELP_Aktionstabelle,19)=1,IF(ISTEXT(INDIRECT("Summenblatt!$A"&amp;ROW(F48))),INDIRECT("Summenblatt!$A"&amp;ROW(F48)),""),IF(ISTEXT(INDIRECT("Zusammenfassung!$A"&amp;ROW(F48))),INDIRECT("Zusammenfassung!$A"&amp;ROW(F48)),""))</f>
        <v>#N/A</v>
      </c>
      <c r="G48" s="103"/>
      <c r="H48" s="129" t="str">
        <f t="shared" ca="1" si="15"/>
        <v/>
      </c>
      <c r="I48" s="129" t="str">
        <f t="shared" ca="1" si="16"/>
        <v/>
      </c>
      <c r="J48" s="129" t="str">
        <f t="shared" ca="1" si="17"/>
        <v/>
      </c>
      <c r="K48" s="79">
        <v>39</v>
      </c>
      <c r="L48" s="129" t="str">
        <f t="shared" ca="1" si="18"/>
        <v/>
      </c>
      <c r="M48" s="103"/>
      <c r="N48" s="129" t="str">
        <f t="shared" ca="1" si="19"/>
        <v/>
      </c>
      <c r="O48" s="129" t="e">
        <f t="shared" ca="1" si="10"/>
        <v>#N/A</v>
      </c>
      <c r="P48" s="129" t="str">
        <f t="shared" ca="1" si="20"/>
        <v/>
      </c>
      <c r="Q48" s="79">
        <v>39</v>
      </c>
      <c r="R48" s="129" t="str">
        <f t="shared" ca="1" si="21"/>
        <v/>
      </c>
      <c r="S48" s="97"/>
      <c r="T48" s="129" t="str">
        <f t="shared" ca="1" si="22"/>
        <v/>
      </c>
      <c r="U48" s="129" t="e">
        <f t="shared" ca="1" si="12"/>
        <v>#N/A</v>
      </c>
      <c r="V48" s="129" t="str">
        <f t="shared" ca="1" si="23"/>
        <v/>
      </c>
      <c r="W48" s="79">
        <v>39</v>
      </c>
      <c r="X48" s="129" t="str">
        <f t="shared" ca="1" si="24"/>
        <v/>
      </c>
      <c r="Y48" s="97"/>
      <c r="Z48" s="94"/>
      <c r="AA48" s="131"/>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94"/>
    </row>
    <row r="49" spans="1:54" x14ac:dyDescent="0.25">
      <c r="A49" s="55"/>
      <c r="B49" s="64"/>
      <c r="C49" s="55"/>
      <c r="D49" s="64"/>
      <c r="E49" s="97"/>
      <c r="F49" s="128" t="e">
        <f ca="1">IF(VLOOKUP(FB_HELP_Aktionskennung,FB_HELP_Aktionstabelle,19)=1,IF(ISTEXT(INDIRECT("Summenblatt!$A"&amp;ROW(F49))),INDIRECT("Summenblatt!$A"&amp;ROW(F49)),""),IF(ISTEXT(INDIRECT("Zusammenfassung!$A"&amp;ROW(F49))),INDIRECT("Zusammenfassung!$A"&amp;ROW(F49)),""))</f>
        <v>#N/A</v>
      </c>
      <c r="G49" s="103"/>
      <c r="H49" s="129" t="str">
        <f t="shared" ca="1" si="15"/>
        <v/>
      </c>
      <c r="I49" s="129" t="str">
        <f t="shared" ca="1" si="16"/>
        <v/>
      </c>
      <c r="J49" s="129" t="str">
        <f t="shared" ca="1" si="17"/>
        <v/>
      </c>
      <c r="K49" s="79">
        <v>40</v>
      </c>
      <c r="L49" s="129" t="str">
        <f t="shared" ca="1" si="18"/>
        <v/>
      </c>
      <c r="M49" s="103"/>
      <c r="N49" s="129" t="str">
        <f t="shared" ca="1" si="19"/>
        <v/>
      </c>
      <c r="O49" s="129" t="e">
        <f t="shared" ca="1" si="10"/>
        <v>#N/A</v>
      </c>
      <c r="P49" s="129" t="str">
        <f t="shared" ca="1" si="20"/>
        <v/>
      </c>
      <c r="Q49" s="79">
        <v>40</v>
      </c>
      <c r="R49" s="129" t="str">
        <f t="shared" ca="1" si="21"/>
        <v/>
      </c>
      <c r="S49" s="97"/>
      <c r="T49" s="129" t="str">
        <f t="shared" ca="1" si="22"/>
        <v/>
      </c>
      <c r="U49" s="129" t="e">
        <f t="shared" ca="1" si="12"/>
        <v>#N/A</v>
      </c>
      <c r="V49" s="129" t="str">
        <f t="shared" ca="1" si="23"/>
        <v/>
      </c>
      <c r="W49" s="79">
        <v>40</v>
      </c>
      <c r="X49" s="129" t="str">
        <f t="shared" ca="1" si="24"/>
        <v/>
      </c>
      <c r="Y49" s="97"/>
      <c r="Z49" s="94"/>
      <c r="AA49" s="131"/>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94"/>
    </row>
    <row r="50" spans="1:54" x14ac:dyDescent="0.25">
      <c r="A50" s="55"/>
      <c r="B50" s="64"/>
      <c r="C50" s="55"/>
      <c r="D50" s="64"/>
      <c r="E50" s="97"/>
      <c r="F50" s="128" t="e">
        <f ca="1">IF(VLOOKUP(FB_HELP_Aktionskennung,FB_HELP_Aktionstabelle,19)=1,IF(ISTEXT(INDIRECT("Summenblatt!$A"&amp;ROW(F50))),INDIRECT("Summenblatt!$A"&amp;ROW(F50)),""),IF(ISTEXT(INDIRECT("Zusammenfassung!$A"&amp;ROW(F50))),INDIRECT("Zusammenfassung!$A"&amp;ROW(F50)),""))</f>
        <v>#N/A</v>
      </c>
      <c r="G50" s="103"/>
      <c r="H50" s="129" t="str">
        <f t="shared" ca="1" si="15"/>
        <v/>
      </c>
      <c r="I50" s="129" t="str">
        <f t="shared" ca="1" si="16"/>
        <v/>
      </c>
      <c r="J50" s="129" t="str">
        <f t="shared" ca="1" si="17"/>
        <v/>
      </c>
      <c r="K50" s="79">
        <v>41</v>
      </c>
      <c r="L50" s="129" t="str">
        <f t="shared" ca="1" si="18"/>
        <v/>
      </c>
      <c r="M50" s="103"/>
      <c r="N50" s="129" t="str">
        <f t="shared" ca="1" si="19"/>
        <v/>
      </c>
      <c r="O50" s="129" t="e">
        <f t="shared" ca="1" si="10"/>
        <v>#N/A</v>
      </c>
      <c r="P50" s="129" t="str">
        <f t="shared" ca="1" si="20"/>
        <v/>
      </c>
      <c r="Q50" s="79">
        <v>41</v>
      </c>
      <c r="R50" s="129" t="str">
        <f t="shared" ca="1" si="21"/>
        <v/>
      </c>
      <c r="S50" s="97"/>
      <c r="T50" s="129" t="str">
        <f t="shared" ca="1" si="22"/>
        <v/>
      </c>
      <c r="U50" s="129" t="e">
        <f t="shared" ca="1" si="12"/>
        <v>#N/A</v>
      </c>
      <c r="V50" s="129" t="str">
        <f t="shared" ca="1" si="23"/>
        <v/>
      </c>
      <c r="W50" s="79">
        <v>41</v>
      </c>
      <c r="X50" s="129" t="str">
        <f t="shared" ca="1" si="24"/>
        <v/>
      </c>
      <c r="Y50" s="97"/>
      <c r="Z50" s="94"/>
      <c r="AA50" s="131"/>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94"/>
    </row>
    <row r="51" spans="1:54" x14ac:dyDescent="0.25">
      <c r="A51" s="55"/>
      <c r="B51" s="64"/>
      <c r="C51" s="55"/>
      <c r="D51" s="64"/>
      <c r="E51" s="97"/>
      <c r="F51" s="128" t="e">
        <f ca="1">IF(VLOOKUP(FB_HELP_Aktionskennung,FB_HELP_Aktionstabelle,19)=1,IF(ISTEXT(INDIRECT("Summenblatt!$A"&amp;ROW(F51))),INDIRECT("Summenblatt!$A"&amp;ROW(F51)),""),IF(ISTEXT(INDIRECT("Zusammenfassung!$A"&amp;ROW(F51))),INDIRECT("Zusammenfassung!$A"&amp;ROW(F51)),""))</f>
        <v>#N/A</v>
      </c>
      <c r="G51" s="103"/>
      <c r="H51" s="129" t="str">
        <f t="shared" ca="1" si="15"/>
        <v/>
      </c>
      <c r="I51" s="129" t="str">
        <f t="shared" ca="1" si="16"/>
        <v/>
      </c>
      <c r="J51" s="129" t="str">
        <f t="shared" ca="1" si="17"/>
        <v/>
      </c>
      <c r="K51" s="79">
        <v>42</v>
      </c>
      <c r="L51" s="129" t="str">
        <f t="shared" ca="1" si="18"/>
        <v/>
      </c>
      <c r="M51" s="103"/>
      <c r="N51" s="129" t="str">
        <f t="shared" ca="1" si="19"/>
        <v/>
      </c>
      <c r="O51" s="129" t="e">
        <f t="shared" ca="1" si="10"/>
        <v>#N/A</v>
      </c>
      <c r="P51" s="129" t="str">
        <f t="shared" ca="1" si="20"/>
        <v/>
      </c>
      <c r="Q51" s="79">
        <v>42</v>
      </c>
      <c r="R51" s="129" t="str">
        <f t="shared" ca="1" si="21"/>
        <v/>
      </c>
      <c r="S51" s="97"/>
      <c r="T51" s="129" t="str">
        <f t="shared" ca="1" si="22"/>
        <v/>
      </c>
      <c r="U51" s="129" t="e">
        <f t="shared" ca="1" si="12"/>
        <v>#N/A</v>
      </c>
      <c r="V51" s="129" t="str">
        <f t="shared" ca="1" si="23"/>
        <v/>
      </c>
      <c r="W51" s="79">
        <v>42</v>
      </c>
      <c r="X51" s="129" t="str">
        <f t="shared" ca="1" si="24"/>
        <v/>
      </c>
      <c r="Y51" s="97"/>
      <c r="Z51" s="94"/>
      <c r="AA51" s="131"/>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94"/>
    </row>
    <row r="52" spans="1:54" x14ac:dyDescent="0.25">
      <c r="A52" s="55"/>
      <c r="B52" s="64"/>
      <c r="C52" s="55"/>
      <c r="D52" s="64"/>
      <c r="E52" s="97"/>
      <c r="F52" s="128" t="e">
        <f ca="1">IF(VLOOKUP(FB_HELP_Aktionskennung,FB_HELP_Aktionstabelle,19)=1,IF(ISTEXT(INDIRECT("Summenblatt!$A"&amp;ROW(F52))),INDIRECT("Summenblatt!$A"&amp;ROW(F52)),""),IF(ISTEXT(INDIRECT("Zusammenfassung!$A"&amp;ROW(F52))),INDIRECT("Zusammenfassung!$A"&amp;ROW(F52)),""))</f>
        <v>#N/A</v>
      </c>
      <c r="G52" s="103"/>
      <c r="H52" s="129" t="str">
        <f t="shared" ca="1" si="15"/>
        <v/>
      </c>
      <c r="I52" s="129" t="str">
        <f t="shared" ca="1" si="16"/>
        <v/>
      </c>
      <c r="J52" s="129" t="str">
        <f t="shared" ca="1" si="17"/>
        <v/>
      </c>
      <c r="K52" s="79">
        <v>43</v>
      </c>
      <c r="L52" s="129" t="str">
        <f t="shared" ca="1" si="18"/>
        <v/>
      </c>
      <c r="M52" s="103"/>
      <c r="N52" s="129" t="str">
        <f t="shared" ca="1" si="19"/>
        <v/>
      </c>
      <c r="O52" s="129" t="e">
        <f t="shared" ca="1" si="10"/>
        <v>#N/A</v>
      </c>
      <c r="P52" s="129" t="str">
        <f t="shared" ca="1" si="20"/>
        <v/>
      </c>
      <c r="Q52" s="79">
        <v>43</v>
      </c>
      <c r="R52" s="129" t="str">
        <f t="shared" ca="1" si="21"/>
        <v/>
      </c>
      <c r="S52" s="97"/>
      <c r="T52" s="129" t="str">
        <f t="shared" ca="1" si="22"/>
        <v/>
      </c>
      <c r="U52" s="129" t="e">
        <f t="shared" ca="1" si="12"/>
        <v>#N/A</v>
      </c>
      <c r="V52" s="129" t="str">
        <f t="shared" ca="1" si="23"/>
        <v/>
      </c>
      <c r="W52" s="79">
        <v>43</v>
      </c>
      <c r="X52" s="129" t="str">
        <f t="shared" ca="1" si="24"/>
        <v/>
      </c>
      <c r="Y52" s="97"/>
      <c r="Z52" s="94"/>
      <c r="AA52" s="131"/>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94"/>
    </row>
    <row r="53" spans="1:54" x14ac:dyDescent="0.25">
      <c r="A53" s="55"/>
      <c r="B53" s="64"/>
      <c r="C53" s="55"/>
      <c r="D53" s="64"/>
      <c r="E53" s="97"/>
      <c r="F53" s="128" t="e">
        <f ca="1">IF(VLOOKUP(FB_HELP_Aktionskennung,FB_HELP_Aktionstabelle,19)=1,IF(ISTEXT(INDIRECT("Summenblatt!$A"&amp;ROW(F53))),INDIRECT("Summenblatt!$A"&amp;ROW(F53)),""),IF(ISTEXT(INDIRECT("Zusammenfassung!$A"&amp;ROW(F53))),INDIRECT("Zusammenfassung!$A"&amp;ROW(F53)),""))</f>
        <v>#N/A</v>
      </c>
      <c r="G53" s="103"/>
      <c r="H53" s="129" t="str">
        <f t="shared" ca="1" si="15"/>
        <v/>
      </c>
      <c r="I53" s="129" t="str">
        <f t="shared" ca="1" si="16"/>
        <v/>
      </c>
      <c r="J53" s="129" t="str">
        <f t="shared" ca="1" si="17"/>
        <v/>
      </c>
      <c r="K53" s="79">
        <v>44</v>
      </c>
      <c r="L53" s="129" t="str">
        <f t="shared" ca="1" si="18"/>
        <v/>
      </c>
      <c r="M53" s="103"/>
      <c r="N53" s="129" t="str">
        <f t="shared" ca="1" si="19"/>
        <v/>
      </c>
      <c r="O53" s="129" t="e">
        <f t="shared" ca="1" si="10"/>
        <v>#N/A</v>
      </c>
      <c r="P53" s="129" t="str">
        <f t="shared" ca="1" si="20"/>
        <v/>
      </c>
      <c r="Q53" s="79">
        <v>44</v>
      </c>
      <c r="R53" s="129" t="str">
        <f t="shared" ca="1" si="21"/>
        <v/>
      </c>
      <c r="S53" s="97"/>
      <c r="T53" s="129" t="str">
        <f t="shared" ca="1" si="22"/>
        <v/>
      </c>
      <c r="U53" s="129" t="e">
        <f t="shared" ca="1" si="12"/>
        <v>#N/A</v>
      </c>
      <c r="V53" s="129" t="str">
        <f t="shared" ca="1" si="23"/>
        <v/>
      </c>
      <c r="W53" s="79">
        <v>44</v>
      </c>
      <c r="X53" s="129" t="str">
        <f t="shared" ca="1" si="24"/>
        <v/>
      </c>
      <c r="Y53" s="97"/>
      <c r="Z53" s="94"/>
      <c r="AA53" s="131"/>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94"/>
    </row>
    <row r="54" spans="1:54" x14ac:dyDescent="0.25">
      <c r="A54" s="55"/>
      <c r="B54" s="64"/>
      <c r="C54" s="55"/>
      <c r="D54" s="64"/>
      <c r="E54" s="97"/>
      <c r="F54" s="128" t="e">
        <f ca="1">IF(VLOOKUP(FB_HELP_Aktionskennung,FB_HELP_Aktionstabelle,19)=1,IF(ISTEXT(INDIRECT("Summenblatt!$A"&amp;ROW(F54))),INDIRECT("Summenblatt!$A"&amp;ROW(F54)),""),IF(ISTEXT(INDIRECT("Zusammenfassung!$A"&amp;ROW(F54))),INDIRECT("Zusammenfassung!$A"&amp;ROW(F54)),""))</f>
        <v>#N/A</v>
      </c>
      <c r="G54" s="103"/>
      <c r="H54" s="129" t="str">
        <f t="shared" ca="1" si="15"/>
        <v/>
      </c>
      <c r="I54" s="129" t="str">
        <f t="shared" ca="1" si="16"/>
        <v/>
      </c>
      <c r="J54" s="129" t="str">
        <f t="shared" ca="1" si="17"/>
        <v/>
      </c>
      <c r="K54" s="79">
        <v>45</v>
      </c>
      <c r="L54" s="129" t="str">
        <f t="shared" ca="1" si="18"/>
        <v/>
      </c>
      <c r="M54" s="103"/>
      <c r="N54" s="129" t="str">
        <f t="shared" ca="1" si="19"/>
        <v/>
      </c>
      <c r="O54" s="129" t="e">
        <f t="shared" ca="1" si="10"/>
        <v>#N/A</v>
      </c>
      <c r="P54" s="129" t="str">
        <f t="shared" ca="1" si="20"/>
        <v/>
      </c>
      <c r="Q54" s="79">
        <v>45</v>
      </c>
      <c r="R54" s="129" t="str">
        <f t="shared" ca="1" si="21"/>
        <v/>
      </c>
      <c r="S54" s="97"/>
      <c r="T54" s="129" t="str">
        <f t="shared" ca="1" si="22"/>
        <v/>
      </c>
      <c r="U54" s="129" t="e">
        <f t="shared" ca="1" si="12"/>
        <v>#N/A</v>
      </c>
      <c r="V54" s="129" t="str">
        <f t="shared" ca="1" si="23"/>
        <v/>
      </c>
      <c r="W54" s="79">
        <v>45</v>
      </c>
      <c r="X54" s="129" t="str">
        <f t="shared" ca="1" si="24"/>
        <v/>
      </c>
      <c r="Y54" s="97"/>
      <c r="Z54" s="94"/>
      <c r="AA54" s="131"/>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94"/>
    </row>
    <row r="55" spans="1:54" x14ac:dyDescent="0.25">
      <c r="A55" s="55"/>
      <c r="B55" s="64"/>
      <c r="C55" s="55"/>
      <c r="D55" s="64"/>
      <c r="E55" s="97"/>
      <c r="F55" s="128" t="e">
        <f ca="1">IF(VLOOKUP(FB_HELP_Aktionskennung,FB_HELP_Aktionstabelle,19)=1,IF(ISTEXT(INDIRECT("Summenblatt!$A"&amp;ROW(F55))),INDIRECT("Summenblatt!$A"&amp;ROW(F55)),""),IF(ISTEXT(INDIRECT("Zusammenfassung!$A"&amp;ROW(F55))),INDIRECT("Zusammenfassung!$A"&amp;ROW(F55)),""))</f>
        <v>#N/A</v>
      </c>
      <c r="G55" s="103"/>
      <c r="H55" s="129" t="str">
        <f t="shared" ca="1" si="15"/>
        <v/>
      </c>
      <c r="I55" s="129" t="str">
        <f t="shared" ca="1" si="16"/>
        <v/>
      </c>
      <c r="J55" s="129" t="str">
        <f t="shared" ca="1" si="17"/>
        <v/>
      </c>
      <c r="K55" s="79">
        <v>46</v>
      </c>
      <c r="L55" s="129" t="str">
        <f t="shared" ca="1" si="18"/>
        <v/>
      </c>
      <c r="M55" s="103"/>
      <c r="N55" s="129" t="str">
        <f t="shared" ca="1" si="19"/>
        <v/>
      </c>
      <c r="O55" s="129" t="e">
        <f t="shared" ca="1" si="10"/>
        <v>#N/A</v>
      </c>
      <c r="P55" s="129" t="str">
        <f t="shared" ca="1" si="20"/>
        <v/>
      </c>
      <c r="Q55" s="79">
        <v>46</v>
      </c>
      <c r="R55" s="129" t="str">
        <f t="shared" ca="1" si="21"/>
        <v/>
      </c>
      <c r="S55" s="97"/>
      <c r="T55" s="129" t="str">
        <f t="shared" ca="1" si="22"/>
        <v/>
      </c>
      <c r="U55" s="129" t="e">
        <f t="shared" ca="1" si="12"/>
        <v>#N/A</v>
      </c>
      <c r="V55" s="129" t="str">
        <f t="shared" ca="1" si="23"/>
        <v/>
      </c>
      <c r="W55" s="79">
        <v>46</v>
      </c>
      <c r="X55" s="129" t="str">
        <f t="shared" ca="1" si="24"/>
        <v/>
      </c>
      <c r="Y55" s="97"/>
      <c r="Z55" s="94"/>
      <c r="AA55" s="131"/>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94"/>
    </row>
    <row r="56" spans="1:54" x14ac:dyDescent="0.25">
      <c r="A56" s="55"/>
      <c r="B56" s="64"/>
      <c r="C56" s="55"/>
      <c r="D56" s="64"/>
      <c r="E56" s="97"/>
      <c r="F56" s="128" t="e">
        <f ca="1">IF(VLOOKUP(FB_HELP_Aktionskennung,FB_HELP_Aktionstabelle,19)=1,IF(ISTEXT(INDIRECT("Summenblatt!$A"&amp;ROW(F56))),INDIRECT("Summenblatt!$A"&amp;ROW(F56)),""),IF(ISTEXT(INDIRECT("Zusammenfassung!$A"&amp;ROW(F56))),INDIRECT("Zusammenfassung!$A"&amp;ROW(F56)),""))</f>
        <v>#N/A</v>
      </c>
      <c r="G56" s="103"/>
      <c r="H56" s="129" t="str">
        <f t="shared" ca="1" si="15"/>
        <v/>
      </c>
      <c r="I56" s="129" t="str">
        <f t="shared" ca="1" si="16"/>
        <v/>
      </c>
      <c r="J56" s="129" t="str">
        <f t="shared" ca="1" si="17"/>
        <v/>
      </c>
      <c r="K56" s="79">
        <v>47</v>
      </c>
      <c r="L56" s="129" t="str">
        <f t="shared" ca="1" si="18"/>
        <v/>
      </c>
      <c r="M56" s="103"/>
      <c r="N56" s="129" t="str">
        <f t="shared" ca="1" si="19"/>
        <v/>
      </c>
      <c r="O56" s="129" t="e">
        <f t="shared" ca="1" si="10"/>
        <v>#N/A</v>
      </c>
      <c r="P56" s="129" t="str">
        <f t="shared" ca="1" si="20"/>
        <v/>
      </c>
      <c r="Q56" s="79">
        <v>47</v>
      </c>
      <c r="R56" s="129" t="str">
        <f t="shared" ca="1" si="21"/>
        <v/>
      </c>
      <c r="S56" s="97"/>
      <c r="T56" s="129" t="str">
        <f t="shared" ca="1" si="22"/>
        <v/>
      </c>
      <c r="U56" s="129" t="e">
        <f t="shared" ca="1" si="12"/>
        <v>#N/A</v>
      </c>
      <c r="V56" s="129" t="str">
        <f t="shared" ca="1" si="23"/>
        <v/>
      </c>
      <c r="W56" s="79">
        <v>47</v>
      </c>
      <c r="X56" s="129" t="str">
        <f t="shared" ca="1" si="24"/>
        <v/>
      </c>
      <c r="Y56" s="97"/>
      <c r="Z56" s="94"/>
      <c r="AA56" s="131"/>
      <c r="AB56" s="130"/>
      <c r="AC56" s="130"/>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94"/>
    </row>
    <row r="57" spans="1:54" x14ac:dyDescent="0.25">
      <c r="A57" s="55"/>
      <c r="B57" s="64"/>
      <c r="C57" s="55"/>
      <c r="D57" s="64"/>
      <c r="E57" s="97"/>
      <c r="F57" s="128" t="e">
        <f ca="1">IF(VLOOKUP(FB_HELP_Aktionskennung,FB_HELP_Aktionstabelle,19)=1,IF(ISTEXT(INDIRECT("Summenblatt!$A"&amp;ROW(F57))),INDIRECT("Summenblatt!$A"&amp;ROW(F57)),""),IF(ISTEXT(INDIRECT("Zusammenfassung!$A"&amp;ROW(F57))),INDIRECT("Zusammenfassung!$A"&amp;ROW(F57)),""))</f>
        <v>#N/A</v>
      </c>
      <c r="G57" s="103"/>
      <c r="H57" s="129" t="str">
        <f t="shared" ca="1" si="15"/>
        <v/>
      </c>
      <c r="I57" s="129" t="str">
        <f t="shared" ca="1" si="16"/>
        <v/>
      </c>
      <c r="J57" s="129" t="str">
        <f t="shared" ca="1" si="17"/>
        <v/>
      </c>
      <c r="K57" s="79">
        <v>48</v>
      </c>
      <c r="L57" s="129" t="str">
        <f t="shared" ca="1" si="18"/>
        <v/>
      </c>
      <c r="M57" s="103"/>
      <c r="N57" s="129" t="str">
        <f t="shared" ca="1" si="19"/>
        <v/>
      </c>
      <c r="O57" s="129" t="e">
        <f t="shared" ca="1" si="10"/>
        <v>#N/A</v>
      </c>
      <c r="P57" s="129" t="str">
        <f t="shared" ca="1" si="20"/>
        <v/>
      </c>
      <c r="Q57" s="79">
        <v>48</v>
      </c>
      <c r="R57" s="129" t="str">
        <f t="shared" ca="1" si="21"/>
        <v/>
      </c>
      <c r="S57" s="97"/>
      <c r="T57" s="129" t="str">
        <f t="shared" ca="1" si="22"/>
        <v/>
      </c>
      <c r="U57" s="129" t="e">
        <f t="shared" ca="1" si="12"/>
        <v>#N/A</v>
      </c>
      <c r="V57" s="129" t="str">
        <f t="shared" ca="1" si="23"/>
        <v/>
      </c>
      <c r="W57" s="79">
        <v>48</v>
      </c>
      <c r="X57" s="129" t="str">
        <f t="shared" ca="1" si="24"/>
        <v/>
      </c>
      <c r="Y57" s="97"/>
      <c r="Z57" s="94"/>
      <c r="AA57" s="131"/>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0"/>
      <c r="AY57" s="130"/>
      <c r="AZ57" s="130"/>
      <c r="BA57" s="130"/>
      <c r="BB57" s="94"/>
    </row>
    <row r="58" spans="1:54" x14ac:dyDescent="0.25">
      <c r="A58" s="55"/>
      <c r="B58" s="64"/>
      <c r="C58" s="55"/>
      <c r="D58" s="64"/>
      <c r="E58" s="97"/>
      <c r="F58" s="128" t="e">
        <f ca="1">IF(VLOOKUP(FB_HELP_Aktionskennung,FB_HELP_Aktionstabelle,19)=1,IF(ISTEXT(INDIRECT("Summenblatt!$A"&amp;ROW(F58))),INDIRECT("Summenblatt!$A"&amp;ROW(F58)),""),IF(ISTEXT(INDIRECT("Zusammenfassung!$A"&amp;ROW(F58))),INDIRECT("Zusammenfassung!$A"&amp;ROW(F58)),""))</f>
        <v>#N/A</v>
      </c>
      <c r="G58" s="103"/>
      <c r="H58" s="129" t="str">
        <f t="shared" ca="1" si="15"/>
        <v/>
      </c>
      <c r="I58" s="129" t="str">
        <f t="shared" ca="1" si="16"/>
        <v/>
      </c>
      <c r="J58" s="129" t="str">
        <f t="shared" ca="1" si="17"/>
        <v/>
      </c>
      <c r="K58" s="79">
        <v>49</v>
      </c>
      <c r="L58" s="129" t="str">
        <f t="shared" ca="1" si="18"/>
        <v/>
      </c>
      <c r="M58" s="103"/>
      <c r="N58" s="129" t="str">
        <f t="shared" ca="1" si="19"/>
        <v/>
      </c>
      <c r="O58" s="129" t="e">
        <f t="shared" ca="1" si="10"/>
        <v>#N/A</v>
      </c>
      <c r="P58" s="129" t="str">
        <f t="shared" ca="1" si="20"/>
        <v/>
      </c>
      <c r="Q58" s="79">
        <v>49</v>
      </c>
      <c r="R58" s="129" t="str">
        <f t="shared" ca="1" si="21"/>
        <v/>
      </c>
      <c r="S58" s="97"/>
      <c r="T58" s="129" t="str">
        <f t="shared" ca="1" si="22"/>
        <v/>
      </c>
      <c r="U58" s="129" t="e">
        <f t="shared" ca="1" si="12"/>
        <v>#N/A</v>
      </c>
      <c r="V58" s="129" t="str">
        <f t="shared" ca="1" si="23"/>
        <v/>
      </c>
      <c r="W58" s="79">
        <v>49</v>
      </c>
      <c r="X58" s="129" t="str">
        <f t="shared" ca="1" si="24"/>
        <v/>
      </c>
      <c r="Y58" s="97"/>
      <c r="Z58" s="94"/>
      <c r="AA58" s="131"/>
      <c r="AB58" s="130"/>
      <c r="AC58" s="130"/>
      <c r="AD58" s="130"/>
      <c r="AE58" s="130"/>
      <c r="AF58" s="130"/>
      <c r="AG58" s="130"/>
      <c r="AH58" s="130"/>
      <c r="AI58" s="130"/>
      <c r="AJ58" s="130"/>
      <c r="AK58" s="130"/>
      <c r="AL58" s="130"/>
      <c r="AM58" s="130"/>
      <c r="AN58" s="130"/>
      <c r="AO58" s="130"/>
      <c r="AP58" s="130"/>
      <c r="AQ58" s="130"/>
      <c r="AR58" s="130"/>
      <c r="AS58" s="130"/>
      <c r="AT58" s="130"/>
      <c r="AU58" s="130"/>
      <c r="AV58" s="130"/>
      <c r="AW58" s="130"/>
      <c r="AX58" s="130"/>
      <c r="AY58" s="130"/>
      <c r="AZ58" s="130"/>
      <c r="BA58" s="130"/>
      <c r="BB58" s="94"/>
    </row>
    <row r="59" spans="1:54" x14ac:dyDescent="0.25">
      <c r="A59" s="55"/>
      <c r="B59" s="64"/>
      <c r="C59" s="55"/>
      <c r="D59" s="64"/>
      <c r="E59" s="97"/>
      <c r="F59" s="128" t="e">
        <f ca="1">IF(VLOOKUP(FB_HELP_Aktionskennung,FB_HELP_Aktionstabelle,19)=1,IF(ISTEXT(INDIRECT("Summenblatt!$A"&amp;ROW(F59))),INDIRECT("Summenblatt!$A"&amp;ROW(F59)),""),IF(ISTEXT(INDIRECT("Zusammenfassung!$A"&amp;ROW(F59))),INDIRECT("Zusammenfassung!$A"&amp;ROW(F59)),""))</f>
        <v>#N/A</v>
      </c>
      <c r="G59" s="103"/>
      <c r="H59" s="129" t="str">
        <f t="shared" ca="1" si="15"/>
        <v/>
      </c>
      <c r="I59" s="129" t="str">
        <f t="shared" ca="1" si="16"/>
        <v/>
      </c>
      <c r="J59" s="129" t="str">
        <f t="shared" ca="1" si="17"/>
        <v/>
      </c>
      <c r="K59" s="79">
        <v>50</v>
      </c>
      <c r="L59" s="129" t="str">
        <f t="shared" ca="1" si="18"/>
        <v/>
      </c>
      <c r="M59" s="103"/>
      <c r="N59" s="129" t="str">
        <f t="shared" ca="1" si="19"/>
        <v/>
      </c>
      <c r="O59" s="129" t="e">
        <f t="shared" ca="1" si="10"/>
        <v>#N/A</v>
      </c>
      <c r="P59" s="129" t="str">
        <f t="shared" ca="1" si="20"/>
        <v/>
      </c>
      <c r="Q59" s="79">
        <v>50</v>
      </c>
      <c r="R59" s="129" t="str">
        <f t="shared" ca="1" si="21"/>
        <v/>
      </c>
      <c r="S59" s="97"/>
      <c r="T59" s="129" t="str">
        <f t="shared" ca="1" si="22"/>
        <v/>
      </c>
      <c r="U59" s="129" t="e">
        <f t="shared" ca="1" si="12"/>
        <v>#N/A</v>
      </c>
      <c r="V59" s="129" t="str">
        <f t="shared" ca="1" si="23"/>
        <v/>
      </c>
      <c r="W59" s="79">
        <v>50</v>
      </c>
      <c r="X59" s="129" t="str">
        <f t="shared" ca="1" si="24"/>
        <v/>
      </c>
      <c r="Y59" s="97"/>
      <c r="Z59" s="94"/>
      <c r="AA59" s="131"/>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130"/>
      <c r="AZ59" s="130"/>
      <c r="BA59" s="130"/>
      <c r="BB59" s="94"/>
    </row>
    <row r="60" spans="1:54" x14ac:dyDescent="0.25">
      <c r="A60" s="55"/>
      <c r="B60" s="64"/>
      <c r="C60" s="55"/>
      <c r="D60" s="64"/>
      <c r="E60" s="97"/>
      <c r="F60" s="128" t="e">
        <f ca="1">IF(VLOOKUP(FB_HELP_Aktionskennung,FB_HELP_Aktionstabelle,19)=1,IF(ISTEXT(INDIRECT("Summenblatt!$A"&amp;ROW(F60))),INDIRECT("Summenblatt!$A"&amp;ROW(F60)),""),IF(ISTEXT(INDIRECT("Zusammenfassung!$A"&amp;ROW(F60))),INDIRECT("Zusammenfassung!$A"&amp;ROW(F60)),""))</f>
        <v>#N/A</v>
      </c>
      <c r="G60" s="103"/>
      <c r="H60" s="129" t="str">
        <f t="shared" ca="1" si="15"/>
        <v/>
      </c>
      <c r="I60" s="129" t="str">
        <f t="shared" ca="1" si="16"/>
        <v/>
      </c>
      <c r="J60" s="129" t="str">
        <f t="shared" ca="1" si="17"/>
        <v/>
      </c>
      <c r="K60" s="79">
        <v>51</v>
      </c>
      <c r="L60" s="129" t="str">
        <f t="shared" ca="1" si="18"/>
        <v/>
      </c>
      <c r="M60" s="103"/>
      <c r="N60" s="129" t="str">
        <f t="shared" ca="1" si="19"/>
        <v/>
      </c>
      <c r="O60" s="129" t="e">
        <f t="shared" ca="1" si="10"/>
        <v>#N/A</v>
      </c>
      <c r="P60" s="129" t="str">
        <f t="shared" ca="1" si="20"/>
        <v/>
      </c>
      <c r="Q60" s="79">
        <v>51</v>
      </c>
      <c r="R60" s="129" t="str">
        <f t="shared" ca="1" si="21"/>
        <v/>
      </c>
      <c r="S60" s="97"/>
      <c r="T60" s="129" t="str">
        <f t="shared" ca="1" si="22"/>
        <v/>
      </c>
      <c r="U60" s="129" t="e">
        <f t="shared" ca="1" si="12"/>
        <v>#N/A</v>
      </c>
      <c r="V60" s="129" t="str">
        <f t="shared" ca="1" si="23"/>
        <v/>
      </c>
      <c r="W60" s="79">
        <v>51</v>
      </c>
      <c r="X60" s="129" t="str">
        <f t="shared" ca="1" si="24"/>
        <v/>
      </c>
      <c r="Y60" s="97"/>
      <c r="Z60" s="94"/>
      <c r="AA60" s="131"/>
      <c r="AB60" s="130"/>
      <c r="AC60" s="130"/>
      <c r="AD60" s="130"/>
      <c r="AE60" s="130"/>
      <c r="AF60" s="130"/>
      <c r="AG60" s="130"/>
      <c r="AH60" s="130"/>
      <c r="AI60" s="130"/>
      <c r="AJ60" s="130"/>
      <c r="AK60" s="130"/>
      <c r="AL60" s="130"/>
      <c r="AM60" s="130"/>
      <c r="AN60" s="130"/>
      <c r="AO60" s="130"/>
      <c r="AP60" s="130"/>
      <c r="AQ60" s="130"/>
      <c r="AR60" s="130"/>
      <c r="AS60" s="130"/>
      <c r="AT60" s="130"/>
      <c r="AU60" s="130"/>
      <c r="AV60" s="130"/>
      <c r="AW60" s="130"/>
      <c r="AX60" s="130"/>
      <c r="AY60" s="130"/>
      <c r="AZ60" s="130"/>
      <c r="BA60" s="130"/>
      <c r="BB60" s="94"/>
    </row>
    <row r="61" spans="1:54" x14ac:dyDescent="0.25">
      <c r="A61" s="55"/>
      <c r="B61" s="64"/>
      <c r="C61" s="55"/>
      <c r="D61" s="64"/>
      <c r="E61" s="97"/>
      <c r="F61" s="128" t="e">
        <f ca="1">IF(VLOOKUP(FB_HELP_Aktionskennung,FB_HELP_Aktionstabelle,19)=1,IF(ISTEXT(INDIRECT("Summenblatt!$A"&amp;ROW(F61))),INDIRECT("Summenblatt!$A"&amp;ROW(F61)),""),IF(ISTEXT(INDIRECT("Zusammenfassung!$A"&amp;ROW(F61))),INDIRECT("Zusammenfassung!$A"&amp;ROW(F61)),""))</f>
        <v>#N/A</v>
      </c>
      <c r="G61" s="103"/>
      <c r="H61" s="129" t="str">
        <f t="shared" ca="1" si="15"/>
        <v/>
      </c>
      <c r="I61" s="129" t="str">
        <f t="shared" ca="1" si="16"/>
        <v/>
      </c>
      <c r="J61" s="129" t="str">
        <f t="shared" ca="1" si="17"/>
        <v/>
      </c>
      <c r="K61" s="79">
        <v>52</v>
      </c>
      <c r="L61" s="129" t="str">
        <f t="shared" ca="1" si="18"/>
        <v/>
      </c>
      <c r="M61" s="103"/>
      <c r="N61" s="129" t="str">
        <f t="shared" ca="1" si="19"/>
        <v/>
      </c>
      <c r="O61" s="129" t="e">
        <f t="shared" ca="1" si="10"/>
        <v>#N/A</v>
      </c>
      <c r="P61" s="129" t="str">
        <f t="shared" ca="1" si="20"/>
        <v/>
      </c>
      <c r="Q61" s="79">
        <v>52</v>
      </c>
      <c r="R61" s="129" t="str">
        <f t="shared" ca="1" si="21"/>
        <v/>
      </c>
      <c r="S61" s="97"/>
      <c r="T61" s="129" t="str">
        <f t="shared" ca="1" si="22"/>
        <v/>
      </c>
      <c r="U61" s="129" t="e">
        <f t="shared" ca="1" si="12"/>
        <v>#N/A</v>
      </c>
      <c r="V61" s="129" t="str">
        <f t="shared" ca="1" si="23"/>
        <v/>
      </c>
      <c r="W61" s="79">
        <v>52</v>
      </c>
      <c r="X61" s="129" t="str">
        <f t="shared" ca="1" si="24"/>
        <v/>
      </c>
      <c r="Y61" s="97"/>
      <c r="Z61" s="94"/>
      <c r="AA61" s="131"/>
      <c r="AB61" s="130"/>
      <c r="AC61" s="130"/>
      <c r="AD61" s="130"/>
      <c r="AE61" s="130"/>
      <c r="AF61" s="130"/>
      <c r="AG61" s="130"/>
      <c r="AH61" s="130"/>
      <c r="AI61" s="130"/>
      <c r="AJ61" s="130"/>
      <c r="AK61" s="130"/>
      <c r="AL61" s="130"/>
      <c r="AM61" s="130"/>
      <c r="AN61" s="130"/>
      <c r="AO61" s="130"/>
      <c r="AP61" s="130"/>
      <c r="AQ61" s="130"/>
      <c r="AR61" s="130"/>
      <c r="AS61" s="130"/>
      <c r="AT61" s="130"/>
      <c r="AU61" s="130"/>
      <c r="AV61" s="130"/>
      <c r="AW61" s="130"/>
      <c r="AX61" s="130"/>
      <c r="AY61" s="130"/>
      <c r="AZ61" s="130"/>
      <c r="BA61" s="130"/>
      <c r="BB61" s="94"/>
    </row>
    <row r="62" spans="1:54" x14ac:dyDescent="0.25">
      <c r="A62" s="55"/>
      <c r="B62" s="64"/>
      <c r="C62" s="55"/>
      <c r="D62" s="64"/>
      <c r="E62" s="97"/>
      <c r="F62" s="128" t="e">
        <f ca="1">IF(VLOOKUP(FB_HELP_Aktionskennung,FB_HELP_Aktionstabelle,19)=1,IF(ISTEXT(INDIRECT("Summenblatt!$A"&amp;ROW(F62))),INDIRECT("Summenblatt!$A"&amp;ROW(F62)),""),IF(ISTEXT(INDIRECT("Zusammenfassung!$A"&amp;ROW(F62))),INDIRECT("Zusammenfassung!$A"&amp;ROW(F62)),""))</f>
        <v>#N/A</v>
      </c>
      <c r="G62" s="103"/>
      <c r="H62" s="129" t="str">
        <f t="shared" ca="1" si="15"/>
        <v/>
      </c>
      <c r="I62" s="129" t="str">
        <f t="shared" ca="1" si="16"/>
        <v/>
      </c>
      <c r="J62" s="129" t="str">
        <f t="shared" ca="1" si="17"/>
        <v/>
      </c>
      <c r="K62" s="79">
        <v>53</v>
      </c>
      <c r="L62" s="129" t="str">
        <f t="shared" ca="1" si="18"/>
        <v/>
      </c>
      <c r="M62" s="103"/>
      <c r="N62" s="129" t="str">
        <f t="shared" ca="1" si="19"/>
        <v/>
      </c>
      <c r="O62" s="129" t="e">
        <f t="shared" ca="1" si="10"/>
        <v>#N/A</v>
      </c>
      <c r="P62" s="129" t="str">
        <f t="shared" ca="1" si="20"/>
        <v/>
      </c>
      <c r="Q62" s="79">
        <v>53</v>
      </c>
      <c r="R62" s="129" t="str">
        <f t="shared" ca="1" si="21"/>
        <v/>
      </c>
      <c r="S62" s="97"/>
      <c r="T62" s="129" t="str">
        <f t="shared" ca="1" si="22"/>
        <v/>
      </c>
      <c r="U62" s="129" t="e">
        <f t="shared" ca="1" si="12"/>
        <v>#N/A</v>
      </c>
      <c r="V62" s="129" t="str">
        <f t="shared" ca="1" si="23"/>
        <v/>
      </c>
      <c r="W62" s="79">
        <v>53</v>
      </c>
      <c r="X62" s="129" t="str">
        <f t="shared" ca="1" si="24"/>
        <v/>
      </c>
      <c r="Y62" s="97"/>
      <c r="Z62" s="94"/>
      <c r="AA62" s="131"/>
      <c r="AB62" s="130"/>
      <c r="AC62" s="130"/>
      <c r="AD62" s="130"/>
      <c r="AE62" s="130"/>
      <c r="AF62" s="130"/>
      <c r="AG62" s="130"/>
      <c r="AH62" s="130"/>
      <c r="AI62" s="130"/>
      <c r="AJ62" s="130"/>
      <c r="AK62" s="130"/>
      <c r="AL62" s="130"/>
      <c r="AM62" s="130"/>
      <c r="AN62" s="130"/>
      <c r="AO62" s="130"/>
      <c r="AP62" s="130"/>
      <c r="AQ62" s="130"/>
      <c r="AR62" s="130"/>
      <c r="AS62" s="130"/>
      <c r="AT62" s="130"/>
      <c r="AU62" s="130"/>
      <c r="AV62" s="130"/>
      <c r="AW62" s="130"/>
      <c r="AX62" s="130"/>
      <c r="AY62" s="130"/>
      <c r="AZ62" s="130"/>
      <c r="BA62" s="130"/>
      <c r="BB62" s="94"/>
    </row>
    <row r="63" spans="1:54" x14ac:dyDescent="0.25">
      <c r="A63" s="55"/>
      <c r="B63" s="64"/>
      <c r="C63" s="55"/>
      <c r="D63" s="64"/>
      <c r="E63" s="97"/>
      <c r="F63" s="128" t="e">
        <f ca="1">IF(VLOOKUP(FB_HELP_Aktionskennung,FB_HELP_Aktionstabelle,19)=1,IF(ISTEXT(INDIRECT("Summenblatt!$A"&amp;ROW(F63))),INDIRECT("Summenblatt!$A"&amp;ROW(F63)),""),IF(ISTEXT(INDIRECT("Zusammenfassung!$A"&amp;ROW(F63))),INDIRECT("Zusammenfassung!$A"&amp;ROW(F63)),""))</f>
        <v>#N/A</v>
      </c>
      <c r="G63" s="103"/>
      <c r="H63" s="129" t="str">
        <f t="shared" ca="1" si="15"/>
        <v/>
      </c>
      <c r="I63" s="129" t="str">
        <f t="shared" ca="1" si="16"/>
        <v/>
      </c>
      <c r="J63" s="129" t="str">
        <f t="shared" ca="1" si="17"/>
        <v/>
      </c>
      <c r="K63" s="79">
        <v>54</v>
      </c>
      <c r="L63" s="129" t="str">
        <f t="shared" ca="1" si="18"/>
        <v/>
      </c>
      <c r="M63" s="103"/>
      <c r="N63" s="129" t="str">
        <f t="shared" ca="1" si="19"/>
        <v/>
      </c>
      <c r="O63" s="129" t="e">
        <f t="shared" ca="1" si="10"/>
        <v>#N/A</v>
      </c>
      <c r="P63" s="129" t="str">
        <f t="shared" ca="1" si="20"/>
        <v/>
      </c>
      <c r="Q63" s="79">
        <v>54</v>
      </c>
      <c r="R63" s="129" t="str">
        <f t="shared" ca="1" si="21"/>
        <v/>
      </c>
      <c r="S63" s="97"/>
      <c r="T63" s="129" t="str">
        <f t="shared" ca="1" si="22"/>
        <v/>
      </c>
      <c r="U63" s="129" t="e">
        <f t="shared" ca="1" si="12"/>
        <v>#N/A</v>
      </c>
      <c r="V63" s="129" t="str">
        <f t="shared" ca="1" si="23"/>
        <v/>
      </c>
      <c r="W63" s="79">
        <v>54</v>
      </c>
      <c r="X63" s="129" t="str">
        <f t="shared" ca="1" si="24"/>
        <v/>
      </c>
      <c r="Y63" s="97"/>
      <c r="Z63" s="94"/>
      <c r="AA63" s="131"/>
      <c r="AB63" s="130"/>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0"/>
      <c r="AY63" s="130"/>
      <c r="AZ63" s="130"/>
      <c r="BA63" s="130"/>
      <c r="BB63" s="94"/>
    </row>
    <row r="64" spans="1:54" x14ac:dyDescent="0.25">
      <c r="A64" s="55"/>
      <c r="B64" s="64"/>
      <c r="C64" s="55"/>
      <c r="D64" s="64"/>
      <c r="E64" s="97"/>
      <c r="F64" s="128" t="e">
        <f ca="1">IF(VLOOKUP(FB_HELP_Aktionskennung,FB_HELP_Aktionstabelle,19)=1,IF(ISTEXT(INDIRECT("Summenblatt!$A"&amp;ROW(F64))),INDIRECT("Summenblatt!$A"&amp;ROW(F64)),""),IF(ISTEXT(INDIRECT("Zusammenfassung!$A"&amp;ROW(F64))),INDIRECT("Zusammenfassung!$A"&amp;ROW(F64)),""))</f>
        <v>#N/A</v>
      </c>
      <c r="G64" s="103"/>
      <c r="H64" s="129" t="str">
        <f t="shared" ca="1" si="15"/>
        <v/>
      </c>
      <c r="I64" s="129" t="str">
        <f t="shared" ca="1" si="16"/>
        <v/>
      </c>
      <c r="J64" s="129" t="str">
        <f t="shared" ca="1" si="17"/>
        <v/>
      </c>
      <c r="K64" s="79">
        <v>55</v>
      </c>
      <c r="L64" s="129" t="str">
        <f t="shared" ca="1" si="18"/>
        <v/>
      </c>
      <c r="M64" s="103"/>
      <c r="N64" s="129" t="str">
        <f t="shared" ca="1" si="19"/>
        <v/>
      </c>
      <c r="O64" s="129" t="e">
        <f t="shared" ca="1" si="10"/>
        <v>#N/A</v>
      </c>
      <c r="P64" s="129" t="str">
        <f t="shared" ca="1" si="20"/>
        <v/>
      </c>
      <c r="Q64" s="79">
        <v>55</v>
      </c>
      <c r="R64" s="129" t="str">
        <f t="shared" ca="1" si="21"/>
        <v/>
      </c>
      <c r="S64" s="97"/>
      <c r="T64" s="129" t="str">
        <f t="shared" ca="1" si="22"/>
        <v/>
      </c>
      <c r="U64" s="129" t="e">
        <f t="shared" ca="1" si="12"/>
        <v>#N/A</v>
      </c>
      <c r="V64" s="129" t="str">
        <f t="shared" ca="1" si="23"/>
        <v/>
      </c>
      <c r="W64" s="79">
        <v>55</v>
      </c>
      <c r="X64" s="129" t="str">
        <f t="shared" ca="1" si="24"/>
        <v/>
      </c>
      <c r="Y64" s="97"/>
      <c r="Z64" s="94"/>
      <c r="AA64" s="131"/>
      <c r="AB64" s="130"/>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0"/>
      <c r="AY64" s="130"/>
      <c r="AZ64" s="130"/>
      <c r="BA64" s="130"/>
      <c r="BB64" s="94"/>
    </row>
    <row r="65" spans="1:54" x14ac:dyDescent="0.25">
      <c r="A65" s="55"/>
      <c r="B65" s="64"/>
      <c r="C65" s="55"/>
      <c r="D65" s="64"/>
      <c r="E65" s="97"/>
      <c r="F65" s="128" t="e">
        <f ca="1">IF(VLOOKUP(FB_HELP_Aktionskennung,FB_HELP_Aktionstabelle,19)=1,IF(ISTEXT(INDIRECT("Summenblatt!$A"&amp;ROW(F65))),INDIRECT("Summenblatt!$A"&amp;ROW(F65)),""),IF(ISTEXT(INDIRECT("Zusammenfassung!$A"&amp;ROW(F65))),INDIRECT("Zusammenfassung!$A"&amp;ROW(F65)),""))</f>
        <v>#N/A</v>
      </c>
      <c r="G65" s="103"/>
      <c r="H65" s="129" t="str">
        <f t="shared" ca="1" si="15"/>
        <v/>
      </c>
      <c r="I65" s="129" t="str">
        <f t="shared" ca="1" si="16"/>
        <v/>
      </c>
      <c r="J65" s="129" t="str">
        <f t="shared" ca="1" si="17"/>
        <v/>
      </c>
      <c r="K65" s="79">
        <v>56</v>
      </c>
      <c r="L65" s="129" t="str">
        <f t="shared" ca="1" si="18"/>
        <v/>
      </c>
      <c r="M65" s="103"/>
      <c r="N65" s="129" t="str">
        <f t="shared" ca="1" si="19"/>
        <v/>
      </c>
      <c r="O65" s="129" t="e">
        <f t="shared" ca="1" si="10"/>
        <v>#N/A</v>
      </c>
      <c r="P65" s="129" t="str">
        <f t="shared" ca="1" si="20"/>
        <v/>
      </c>
      <c r="Q65" s="79">
        <v>56</v>
      </c>
      <c r="R65" s="129" t="str">
        <f t="shared" ca="1" si="21"/>
        <v/>
      </c>
      <c r="S65" s="97"/>
      <c r="T65" s="129" t="str">
        <f t="shared" ca="1" si="22"/>
        <v/>
      </c>
      <c r="U65" s="129" t="e">
        <f t="shared" ca="1" si="12"/>
        <v>#N/A</v>
      </c>
      <c r="V65" s="129" t="str">
        <f t="shared" ca="1" si="23"/>
        <v/>
      </c>
      <c r="W65" s="79">
        <v>56</v>
      </c>
      <c r="X65" s="129" t="str">
        <f t="shared" ca="1" si="24"/>
        <v/>
      </c>
      <c r="Y65" s="97"/>
      <c r="Z65" s="94"/>
      <c r="AA65" s="131"/>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94"/>
    </row>
    <row r="66" spans="1:54" x14ac:dyDescent="0.25">
      <c r="A66" s="55"/>
      <c r="B66" s="64"/>
      <c r="C66" s="55"/>
      <c r="D66" s="64"/>
      <c r="E66" s="97"/>
      <c r="F66" s="128" t="e">
        <f ca="1">IF(VLOOKUP(FB_HELP_Aktionskennung,FB_HELP_Aktionstabelle,19)=1,IF(ISTEXT(INDIRECT("Summenblatt!$A"&amp;ROW(F66))),INDIRECT("Summenblatt!$A"&amp;ROW(F66)),""),IF(ISTEXT(INDIRECT("Zusammenfassung!$A"&amp;ROW(F66))),INDIRECT("Zusammenfassung!$A"&amp;ROW(F66)),""))</f>
        <v>#N/A</v>
      </c>
      <c r="G66" s="103"/>
      <c r="H66" s="129" t="str">
        <f t="shared" ca="1" si="15"/>
        <v/>
      </c>
      <c r="I66" s="129" t="str">
        <f t="shared" ca="1" si="16"/>
        <v/>
      </c>
      <c r="J66" s="129" t="str">
        <f t="shared" ca="1" si="17"/>
        <v/>
      </c>
      <c r="K66" s="79">
        <v>57</v>
      </c>
      <c r="L66" s="129" t="str">
        <f t="shared" ca="1" si="18"/>
        <v/>
      </c>
      <c r="M66" s="103"/>
      <c r="N66" s="129" t="str">
        <f t="shared" ca="1" si="19"/>
        <v/>
      </c>
      <c r="O66" s="129" t="e">
        <f t="shared" ca="1" si="10"/>
        <v>#N/A</v>
      </c>
      <c r="P66" s="129" t="str">
        <f t="shared" ca="1" si="20"/>
        <v/>
      </c>
      <c r="Q66" s="79">
        <v>57</v>
      </c>
      <c r="R66" s="129" t="str">
        <f t="shared" ca="1" si="21"/>
        <v/>
      </c>
      <c r="S66" s="97"/>
      <c r="T66" s="129" t="str">
        <f t="shared" ca="1" si="22"/>
        <v/>
      </c>
      <c r="U66" s="129" t="e">
        <f t="shared" ca="1" si="12"/>
        <v>#N/A</v>
      </c>
      <c r="V66" s="129" t="str">
        <f t="shared" ca="1" si="23"/>
        <v/>
      </c>
      <c r="W66" s="79">
        <v>57</v>
      </c>
      <c r="X66" s="129" t="str">
        <f t="shared" ca="1" si="24"/>
        <v/>
      </c>
      <c r="Y66" s="97"/>
      <c r="Z66" s="94"/>
      <c r="AA66" s="131"/>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94"/>
    </row>
    <row r="67" spans="1:54" x14ac:dyDescent="0.25">
      <c r="A67" s="55"/>
      <c r="B67" s="64"/>
      <c r="C67" s="55"/>
      <c r="D67" s="64"/>
      <c r="E67" s="97"/>
      <c r="F67" s="128" t="e">
        <f ca="1">IF(VLOOKUP(FB_HELP_Aktionskennung,FB_HELP_Aktionstabelle,19)=1,IF(ISTEXT(INDIRECT("Summenblatt!$A"&amp;ROW(F67))),INDIRECT("Summenblatt!$A"&amp;ROW(F67)),""),IF(ISTEXT(INDIRECT("Zusammenfassung!$A"&amp;ROW(F67))),INDIRECT("Zusammenfassung!$A"&amp;ROW(F67)),""))</f>
        <v>#N/A</v>
      </c>
      <c r="G67" s="103"/>
      <c r="H67" s="129" t="str">
        <f t="shared" ca="1" si="15"/>
        <v/>
      </c>
      <c r="I67" s="129" t="str">
        <f t="shared" ca="1" si="16"/>
        <v/>
      </c>
      <c r="J67" s="129" t="str">
        <f t="shared" ca="1" si="17"/>
        <v/>
      </c>
      <c r="K67" s="79">
        <v>58</v>
      </c>
      <c r="L67" s="129" t="str">
        <f t="shared" ca="1" si="18"/>
        <v/>
      </c>
      <c r="M67" s="103"/>
      <c r="N67" s="129" t="str">
        <f t="shared" ca="1" si="19"/>
        <v/>
      </c>
      <c r="O67" s="129" t="e">
        <f t="shared" ca="1" si="10"/>
        <v>#N/A</v>
      </c>
      <c r="P67" s="129" t="str">
        <f t="shared" ca="1" si="20"/>
        <v/>
      </c>
      <c r="Q67" s="79">
        <v>58</v>
      </c>
      <c r="R67" s="129" t="str">
        <f t="shared" ca="1" si="21"/>
        <v/>
      </c>
      <c r="S67" s="97"/>
      <c r="T67" s="129" t="str">
        <f t="shared" ca="1" si="22"/>
        <v/>
      </c>
      <c r="U67" s="129" t="e">
        <f t="shared" ca="1" si="12"/>
        <v>#N/A</v>
      </c>
      <c r="V67" s="129" t="str">
        <f t="shared" ca="1" si="23"/>
        <v/>
      </c>
      <c r="W67" s="79">
        <v>58</v>
      </c>
      <c r="X67" s="129" t="str">
        <f t="shared" ca="1" si="24"/>
        <v/>
      </c>
      <c r="Y67" s="97"/>
      <c r="Z67" s="94"/>
      <c r="AA67" s="131"/>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94"/>
    </row>
    <row r="68" spans="1:54" x14ac:dyDescent="0.25">
      <c r="A68" s="55"/>
      <c r="B68" s="64"/>
      <c r="C68" s="55"/>
      <c r="D68" s="64"/>
      <c r="E68" s="97"/>
      <c r="F68" s="128" t="e">
        <f ca="1">IF(VLOOKUP(FB_HELP_Aktionskennung,FB_HELP_Aktionstabelle,19)=1,IF(ISTEXT(INDIRECT("Summenblatt!$A"&amp;ROW(F68))),INDIRECT("Summenblatt!$A"&amp;ROW(F68)),""),IF(ISTEXT(INDIRECT("Zusammenfassung!$A"&amp;ROW(F68))),INDIRECT("Zusammenfassung!$A"&amp;ROW(F68)),""))</f>
        <v>#N/A</v>
      </c>
      <c r="G68" s="103"/>
      <c r="H68" s="129" t="str">
        <f t="shared" ca="1" si="15"/>
        <v/>
      </c>
      <c r="I68" s="129" t="str">
        <f t="shared" ca="1" si="16"/>
        <v/>
      </c>
      <c r="J68" s="129" t="str">
        <f t="shared" ca="1" si="17"/>
        <v/>
      </c>
      <c r="K68" s="79">
        <v>59</v>
      </c>
      <c r="L68" s="129" t="str">
        <f t="shared" ca="1" si="18"/>
        <v/>
      </c>
      <c r="M68" s="103"/>
      <c r="N68" s="129" t="str">
        <f t="shared" ca="1" si="19"/>
        <v/>
      </c>
      <c r="O68" s="129" t="e">
        <f t="shared" ca="1" si="10"/>
        <v>#N/A</v>
      </c>
      <c r="P68" s="129" t="str">
        <f t="shared" ca="1" si="20"/>
        <v/>
      </c>
      <c r="Q68" s="79">
        <v>59</v>
      </c>
      <c r="R68" s="129" t="str">
        <f t="shared" ca="1" si="21"/>
        <v/>
      </c>
      <c r="S68" s="97"/>
      <c r="T68" s="129" t="str">
        <f t="shared" ca="1" si="22"/>
        <v/>
      </c>
      <c r="U68" s="129" t="e">
        <f t="shared" ca="1" si="12"/>
        <v>#N/A</v>
      </c>
      <c r="V68" s="129" t="str">
        <f t="shared" ca="1" si="23"/>
        <v/>
      </c>
      <c r="W68" s="79">
        <v>59</v>
      </c>
      <c r="X68" s="129" t="str">
        <f t="shared" ca="1" si="24"/>
        <v/>
      </c>
      <c r="Y68" s="97"/>
      <c r="Z68" s="94"/>
      <c r="AA68" s="131"/>
      <c r="AB68" s="130"/>
      <c r="AC68" s="130"/>
      <c r="AD68" s="130"/>
      <c r="AE68" s="130"/>
      <c r="AF68" s="130"/>
      <c r="AG68" s="130"/>
      <c r="AH68" s="130"/>
      <c r="AI68" s="130"/>
      <c r="AJ68" s="130"/>
      <c r="AK68" s="130"/>
      <c r="AL68" s="130"/>
      <c r="AM68" s="130"/>
      <c r="AN68" s="130"/>
      <c r="AO68" s="130"/>
      <c r="AP68" s="130"/>
      <c r="AQ68" s="130"/>
      <c r="AR68" s="130"/>
      <c r="AS68" s="130"/>
      <c r="AT68" s="130"/>
      <c r="AU68" s="130"/>
      <c r="AV68" s="130"/>
      <c r="AW68" s="130"/>
      <c r="AX68" s="130"/>
      <c r="AY68" s="130"/>
      <c r="AZ68" s="130"/>
      <c r="BA68" s="130"/>
      <c r="BB68" s="94"/>
    </row>
    <row r="69" spans="1:54" x14ac:dyDescent="0.25">
      <c r="A69" s="55"/>
      <c r="B69" s="64"/>
      <c r="C69" s="55"/>
      <c r="D69" s="64"/>
      <c r="E69" s="97"/>
      <c r="F69" s="128" t="e">
        <f ca="1">IF(VLOOKUP(FB_HELP_Aktionskennung,FB_HELP_Aktionstabelle,19)=1,IF(ISTEXT(INDIRECT("Summenblatt!$A"&amp;ROW(F69))),INDIRECT("Summenblatt!$A"&amp;ROW(F69)),""),IF(ISTEXT(INDIRECT("Zusammenfassung!$A"&amp;ROW(F69))),INDIRECT("Zusammenfassung!$A"&amp;ROW(F69)),""))</f>
        <v>#N/A</v>
      </c>
      <c r="G69" s="103"/>
      <c r="H69" s="129" t="str">
        <f t="shared" ca="1" si="15"/>
        <v/>
      </c>
      <c r="I69" s="129" t="str">
        <f t="shared" ca="1" si="16"/>
        <v/>
      </c>
      <c r="J69" s="129" t="str">
        <f t="shared" ca="1" si="17"/>
        <v/>
      </c>
      <c r="K69" s="79">
        <v>60</v>
      </c>
      <c r="L69" s="129" t="str">
        <f t="shared" ca="1" si="18"/>
        <v/>
      </c>
      <c r="M69" s="103"/>
      <c r="N69" s="129" t="str">
        <f t="shared" ca="1" si="19"/>
        <v/>
      </c>
      <c r="O69" s="129" t="e">
        <f t="shared" ca="1" si="10"/>
        <v>#N/A</v>
      </c>
      <c r="P69" s="129" t="str">
        <f t="shared" ca="1" si="20"/>
        <v/>
      </c>
      <c r="Q69" s="79">
        <v>60</v>
      </c>
      <c r="R69" s="129" t="str">
        <f t="shared" ca="1" si="21"/>
        <v/>
      </c>
      <c r="S69" s="97"/>
      <c r="T69" s="129" t="str">
        <f t="shared" ca="1" si="22"/>
        <v/>
      </c>
      <c r="U69" s="129" t="e">
        <f t="shared" ca="1" si="12"/>
        <v>#N/A</v>
      </c>
      <c r="V69" s="129" t="str">
        <f t="shared" ca="1" si="23"/>
        <v/>
      </c>
      <c r="W69" s="79">
        <v>60</v>
      </c>
      <c r="X69" s="129" t="str">
        <f t="shared" ca="1" si="24"/>
        <v/>
      </c>
      <c r="Y69" s="97"/>
      <c r="Z69" s="94"/>
      <c r="AA69" s="131"/>
      <c r="AB69" s="130"/>
      <c r="AC69" s="130"/>
      <c r="AD69" s="130"/>
      <c r="AE69" s="130"/>
      <c r="AF69" s="130"/>
      <c r="AG69" s="130"/>
      <c r="AH69" s="130"/>
      <c r="AI69" s="130"/>
      <c r="AJ69" s="130"/>
      <c r="AK69" s="130"/>
      <c r="AL69" s="130"/>
      <c r="AM69" s="130"/>
      <c r="AN69" s="130"/>
      <c r="AO69" s="130"/>
      <c r="AP69" s="130"/>
      <c r="AQ69" s="130"/>
      <c r="AR69" s="130"/>
      <c r="AS69" s="130"/>
      <c r="AT69" s="130"/>
      <c r="AU69" s="130"/>
      <c r="AV69" s="130"/>
      <c r="AW69" s="130"/>
      <c r="AX69" s="130"/>
      <c r="AY69" s="130"/>
      <c r="AZ69" s="130"/>
      <c r="BA69" s="130"/>
      <c r="BB69" s="94"/>
    </row>
    <row r="70" spans="1:54" x14ac:dyDescent="0.25">
      <c r="A70" s="55"/>
      <c r="B70" s="64"/>
      <c r="C70" s="55"/>
      <c r="D70" s="64"/>
      <c r="E70" s="97"/>
      <c r="F70" s="128" t="e">
        <f ca="1">IF(VLOOKUP(FB_HELP_Aktionskennung,FB_HELP_Aktionstabelle,19)=1,IF(ISTEXT(INDIRECT("Summenblatt!$A"&amp;ROW(F70))),INDIRECT("Summenblatt!$A"&amp;ROW(F70)),""),IF(ISTEXT(INDIRECT("Zusammenfassung!$A"&amp;ROW(F70))),INDIRECT("Zusammenfassung!$A"&amp;ROW(F70)),""))</f>
        <v>#N/A</v>
      </c>
      <c r="G70" s="103"/>
      <c r="H70" s="129" t="str">
        <f t="shared" ca="1" si="15"/>
        <v/>
      </c>
      <c r="I70" s="129" t="str">
        <f t="shared" ca="1" si="16"/>
        <v/>
      </c>
      <c r="J70" s="129" t="str">
        <f t="shared" ca="1" si="17"/>
        <v/>
      </c>
      <c r="K70" s="79">
        <v>61</v>
      </c>
      <c r="L70" s="129" t="str">
        <f t="shared" ca="1" si="18"/>
        <v/>
      </c>
      <c r="M70" s="103"/>
      <c r="N70" s="129" t="str">
        <f t="shared" ca="1" si="19"/>
        <v/>
      </c>
      <c r="O70" s="129" t="e">
        <f t="shared" ca="1" si="10"/>
        <v>#N/A</v>
      </c>
      <c r="P70" s="129" t="str">
        <f t="shared" ca="1" si="20"/>
        <v/>
      </c>
      <c r="Q70" s="79">
        <v>61</v>
      </c>
      <c r="R70" s="129" t="str">
        <f t="shared" ca="1" si="21"/>
        <v/>
      </c>
      <c r="S70" s="97"/>
      <c r="T70" s="129" t="str">
        <f t="shared" ca="1" si="22"/>
        <v/>
      </c>
      <c r="U70" s="129" t="e">
        <f t="shared" ca="1" si="12"/>
        <v>#N/A</v>
      </c>
      <c r="V70" s="129" t="str">
        <f t="shared" ca="1" si="23"/>
        <v/>
      </c>
      <c r="W70" s="79">
        <v>61</v>
      </c>
      <c r="X70" s="129" t="str">
        <f t="shared" ca="1" si="24"/>
        <v/>
      </c>
      <c r="Y70" s="97"/>
      <c r="Z70" s="94"/>
      <c r="AA70" s="131"/>
      <c r="AB70" s="130"/>
      <c r="AC70" s="130"/>
      <c r="AD70" s="130"/>
      <c r="AE70" s="130"/>
      <c r="AF70" s="130"/>
      <c r="AG70" s="130"/>
      <c r="AH70" s="130"/>
      <c r="AI70" s="130"/>
      <c r="AJ70" s="130"/>
      <c r="AK70" s="130"/>
      <c r="AL70" s="130"/>
      <c r="AM70" s="130"/>
      <c r="AN70" s="130"/>
      <c r="AO70" s="130"/>
      <c r="AP70" s="130"/>
      <c r="AQ70" s="130"/>
      <c r="AR70" s="130"/>
      <c r="AS70" s="130"/>
      <c r="AT70" s="130"/>
      <c r="AU70" s="130"/>
      <c r="AV70" s="130"/>
      <c r="AW70" s="130"/>
      <c r="AX70" s="130"/>
      <c r="AY70" s="130"/>
      <c r="AZ70" s="130"/>
      <c r="BA70" s="130"/>
      <c r="BB70" s="94"/>
    </row>
    <row r="71" spans="1:54" x14ac:dyDescent="0.25">
      <c r="A71" s="55"/>
      <c r="B71" s="64"/>
      <c r="C71" s="55"/>
      <c r="D71" s="64"/>
      <c r="E71" s="97"/>
      <c r="F71" s="128" t="e">
        <f ca="1">IF(VLOOKUP(FB_HELP_Aktionskennung,FB_HELP_Aktionstabelle,19)=1,IF(ISTEXT(INDIRECT("Summenblatt!$A"&amp;ROW(F71))),INDIRECT("Summenblatt!$A"&amp;ROW(F71)),""),IF(ISTEXT(INDIRECT("Zusammenfassung!$A"&amp;ROW(F71))),INDIRECT("Zusammenfassung!$A"&amp;ROW(F71)),""))</f>
        <v>#N/A</v>
      </c>
      <c r="G71" s="103"/>
      <c r="H71" s="129" t="str">
        <f t="shared" ca="1" si="15"/>
        <v/>
      </c>
      <c r="I71" s="129" t="str">
        <f t="shared" ca="1" si="16"/>
        <v/>
      </c>
      <c r="J71" s="129" t="str">
        <f t="shared" ca="1" si="17"/>
        <v/>
      </c>
      <c r="K71" s="79">
        <v>62</v>
      </c>
      <c r="L71" s="129" t="str">
        <f t="shared" ca="1" si="18"/>
        <v/>
      </c>
      <c r="M71" s="103"/>
      <c r="N71" s="129" t="str">
        <f t="shared" ca="1" si="19"/>
        <v/>
      </c>
      <c r="O71" s="129" t="e">
        <f t="shared" ca="1" si="10"/>
        <v>#N/A</v>
      </c>
      <c r="P71" s="129" t="str">
        <f t="shared" ca="1" si="20"/>
        <v/>
      </c>
      <c r="Q71" s="79">
        <v>62</v>
      </c>
      <c r="R71" s="129" t="str">
        <f t="shared" ca="1" si="21"/>
        <v/>
      </c>
      <c r="S71" s="97"/>
      <c r="T71" s="129" t="str">
        <f t="shared" ca="1" si="22"/>
        <v/>
      </c>
      <c r="U71" s="129" t="e">
        <f t="shared" ca="1" si="12"/>
        <v>#N/A</v>
      </c>
      <c r="V71" s="129" t="str">
        <f t="shared" ca="1" si="23"/>
        <v/>
      </c>
      <c r="W71" s="79">
        <v>62</v>
      </c>
      <c r="X71" s="129" t="str">
        <f t="shared" ca="1" si="24"/>
        <v/>
      </c>
      <c r="Y71" s="97"/>
      <c r="Z71" s="94"/>
      <c r="AA71" s="131"/>
      <c r="AB71" s="130"/>
      <c r="AC71" s="130"/>
      <c r="AD71" s="130"/>
      <c r="AE71" s="130"/>
      <c r="AF71" s="130"/>
      <c r="AG71" s="130"/>
      <c r="AH71" s="130"/>
      <c r="AI71" s="130"/>
      <c r="AJ71" s="130"/>
      <c r="AK71" s="130"/>
      <c r="AL71" s="130"/>
      <c r="AM71" s="130"/>
      <c r="AN71" s="130"/>
      <c r="AO71" s="130"/>
      <c r="AP71" s="130"/>
      <c r="AQ71" s="130"/>
      <c r="AR71" s="130"/>
      <c r="AS71" s="130"/>
      <c r="AT71" s="130"/>
      <c r="AU71" s="130"/>
      <c r="AV71" s="130"/>
      <c r="AW71" s="130"/>
      <c r="AX71" s="130"/>
      <c r="AY71" s="130"/>
      <c r="AZ71" s="130"/>
      <c r="BA71" s="130"/>
      <c r="BB71" s="94"/>
    </row>
    <row r="72" spans="1:54" x14ac:dyDescent="0.25">
      <c r="A72" s="55"/>
      <c r="B72" s="64"/>
      <c r="C72" s="55"/>
      <c r="D72" s="64"/>
      <c r="E72" s="97"/>
      <c r="F72" s="128" t="e">
        <f ca="1">IF(VLOOKUP(FB_HELP_Aktionskennung,FB_HELP_Aktionstabelle,19)=1,IF(ISTEXT(INDIRECT("Summenblatt!$A"&amp;ROW(F72))),INDIRECT("Summenblatt!$A"&amp;ROW(F72)),""),IF(ISTEXT(INDIRECT("Zusammenfassung!$A"&amp;ROW(F72))),INDIRECT("Zusammenfassung!$A"&amp;ROW(F72)),""))</f>
        <v>#N/A</v>
      </c>
      <c r="G72" s="103"/>
      <c r="H72" s="129" t="str">
        <f t="shared" ca="1" si="15"/>
        <v/>
      </c>
      <c r="I72" s="129" t="str">
        <f t="shared" ca="1" si="16"/>
        <v/>
      </c>
      <c r="J72" s="129" t="str">
        <f t="shared" ca="1" si="17"/>
        <v/>
      </c>
      <c r="K72" s="79">
        <v>63</v>
      </c>
      <c r="L72" s="129" t="str">
        <f t="shared" ca="1" si="18"/>
        <v/>
      </c>
      <c r="M72" s="103"/>
      <c r="N72" s="129" t="str">
        <f t="shared" ca="1" si="19"/>
        <v/>
      </c>
      <c r="O72" s="129" t="e">
        <f t="shared" ca="1" si="10"/>
        <v>#N/A</v>
      </c>
      <c r="P72" s="129" t="str">
        <f t="shared" ca="1" si="20"/>
        <v/>
      </c>
      <c r="Q72" s="79">
        <v>63</v>
      </c>
      <c r="R72" s="129" t="str">
        <f t="shared" ca="1" si="21"/>
        <v/>
      </c>
      <c r="S72" s="97"/>
      <c r="T72" s="129" t="str">
        <f t="shared" ca="1" si="22"/>
        <v/>
      </c>
      <c r="U72" s="129" t="e">
        <f t="shared" ca="1" si="12"/>
        <v>#N/A</v>
      </c>
      <c r="V72" s="129" t="str">
        <f t="shared" ca="1" si="23"/>
        <v/>
      </c>
      <c r="W72" s="79">
        <v>63</v>
      </c>
      <c r="X72" s="129" t="str">
        <f t="shared" ca="1" si="24"/>
        <v/>
      </c>
      <c r="Y72" s="97"/>
      <c r="Z72" s="94"/>
      <c r="AA72" s="131"/>
      <c r="AB72" s="130"/>
      <c r="AC72" s="130"/>
      <c r="AD72" s="130"/>
      <c r="AE72" s="130"/>
      <c r="AF72" s="130"/>
      <c r="AG72" s="130"/>
      <c r="AH72" s="130"/>
      <c r="AI72" s="130"/>
      <c r="AJ72" s="130"/>
      <c r="AK72" s="130"/>
      <c r="AL72" s="130"/>
      <c r="AM72" s="130"/>
      <c r="AN72" s="130"/>
      <c r="AO72" s="130"/>
      <c r="AP72" s="130"/>
      <c r="AQ72" s="130"/>
      <c r="AR72" s="130"/>
      <c r="AS72" s="130"/>
      <c r="AT72" s="130"/>
      <c r="AU72" s="130"/>
      <c r="AV72" s="130"/>
      <c r="AW72" s="130"/>
      <c r="AX72" s="130"/>
      <c r="AY72" s="130"/>
      <c r="AZ72" s="130"/>
      <c r="BA72" s="130"/>
      <c r="BB72" s="94"/>
    </row>
    <row r="73" spans="1:54" x14ac:dyDescent="0.25">
      <c r="A73" s="55"/>
      <c r="B73" s="64"/>
      <c r="C73" s="55"/>
      <c r="D73" s="64"/>
      <c r="E73" s="97"/>
      <c r="F73" s="128" t="e">
        <f ca="1">IF(VLOOKUP(FB_HELP_Aktionskennung,FB_HELP_Aktionstabelle,19)=1,IF(ISTEXT(INDIRECT("Summenblatt!$A"&amp;ROW(F73))),INDIRECT("Summenblatt!$A"&amp;ROW(F73)),""),IF(ISTEXT(INDIRECT("Zusammenfassung!$A"&amp;ROW(F73))),INDIRECT("Zusammenfassung!$A"&amp;ROW(F73)),""))</f>
        <v>#N/A</v>
      </c>
      <c r="G73" s="103"/>
      <c r="H73" s="129" t="str">
        <f t="shared" ca="1" si="15"/>
        <v/>
      </c>
      <c r="I73" s="129" t="str">
        <f t="shared" ca="1" si="16"/>
        <v/>
      </c>
      <c r="J73" s="129" t="str">
        <f t="shared" ca="1" si="17"/>
        <v/>
      </c>
      <c r="K73" s="79">
        <v>64</v>
      </c>
      <c r="L73" s="129" t="str">
        <f t="shared" ca="1" si="18"/>
        <v/>
      </c>
      <c r="M73" s="103"/>
      <c r="N73" s="129" t="str">
        <f t="shared" ca="1" si="19"/>
        <v/>
      </c>
      <c r="O73" s="129" t="e">
        <f t="shared" ca="1" si="10"/>
        <v>#N/A</v>
      </c>
      <c r="P73" s="129" t="str">
        <f t="shared" ca="1" si="20"/>
        <v/>
      </c>
      <c r="Q73" s="79">
        <v>64</v>
      </c>
      <c r="R73" s="129" t="str">
        <f t="shared" ca="1" si="21"/>
        <v/>
      </c>
      <c r="S73" s="97"/>
      <c r="T73" s="129" t="str">
        <f t="shared" ca="1" si="22"/>
        <v/>
      </c>
      <c r="U73" s="129" t="e">
        <f t="shared" ca="1" si="12"/>
        <v>#N/A</v>
      </c>
      <c r="V73" s="129" t="str">
        <f t="shared" ca="1" si="23"/>
        <v/>
      </c>
      <c r="W73" s="79">
        <v>64</v>
      </c>
      <c r="X73" s="129" t="str">
        <f t="shared" ca="1" si="24"/>
        <v/>
      </c>
      <c r="Y73" s="97"/>
      <c r="Z73" s="94"/>
      <c r="AA73" s="131"/>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94"/>
    </row>
    <row r="74" spans="1:54" x14ac:dyDescent="0.25">
      <c r="A74" s="55"/>
      <c r="B74" s="64"/>
      <c r="C74" s="55"/>
      <c r="D74" s="64"/>
      <c r="E74" s="97"/>
      <c r="F74" s="128" t="e">
        <f ca="1">IF(VLOOKUP(FB_HELP_Aktionskennung,FB_HELP_Aktionstabelle,19)=1,IF(ISTEXT(INDIRECT("Summenblatt!$A"&amp;ROW(F74))),INDIRECT("Summenblatt!$A"&amp;ROW(F74)),""),IF(ISTEXT(INDIRECT("Zusammenfassung!$A"&amp;ROW(F74))),INDIRECT("Zusammenfassung!$A"&amp;ROW(F74)),""))</f>
        <v>#N/A</v>
      </c>
      <c r="G74" s="103"/>
      <c r="H74" s="129" t="str">
        <f t="shared" ref="H74:H109" ca="1" si="25">IF(ISNUMBER(J74),RANK(J74,$J$10:$J$109,TRUE),"")</f>
        <v/>
      </c>
      <c r="I74" s="129" t="str">
        <f t="shared" ref="I74:I109" ca="1" si="26">IF(AND(ISTEXT(LEFT(F74,1)),ISNUMBER(VALUE(RIGHT(F74,1)))),F74,"")</f>
        <v/>
      </c>
      <c r="J74" s="129" t="str">
        <f t="shared" ref="J74:J105" ca="1" si="27">IF(ISNUMBER(CODE(LEFT(I74,1))*100),CODE(LEFT(I74,1))*100+IF(LEN(I74)=2,VALUE(RIGHT(I74,1)),VALUE(RIGHT(I74,2))),"")</f>
        <v/>
      </c>
      <c r="K74" s="79">
        <v>65</v>
      </c>
      <c r="L74" s="129" t="str">
        <f t="shared" ref="L74:L105" ca="1" si="28">IF(ISERROR(VLOOKUP(K74,$H$10:$K$109,2,FALSE)),"",VLOOKUP(K74,$H$10:$K$109,2,FALSE))</f>
        <v/>
      </c>
      <c r="M74" s="103"/>
      <c r="N74" s="129" t="str">
        <f t="shared" ref="N74:N109" ca="1" si="29">IF(ISNUMBER(P74),RANK(P74,$P$10:$P$109,TRUE),"")</f>
        <v/>
      </c>
      <c r="O74" s="129" t="e">
        <f t="shared" ca="1" si="10"/>
        <v>#N/A</v>
      </c>
      <c r="P74" s="129" t="str">
        <f t="shared" ref="P74:P105" ca="1" si="30">IF(ISNUMBER(CODE(LEFT(O74,1))*100),CODE(LEFT(O74,1))*100+IF(LEN(O74)=2,VALUE(RIGHT(O74,1)),VALUE(RIGHT(O74,2))),"")</f>
        <v/>
      </c>
      <c r="Q74" s="79">
        <v>65</v>
      </c>
      <c r="R74" s="129" t="str">
        <f t="shared" ref="R74:R105" ca="1" si="31">IF(ISERROR(VLOOKUP(Q74,$N$10:$Q$109,2,FALSE)),"",VLOOKUP(Q74,$N$10:$Q$109,2,FALSE))</f>
        <v/>
      </c>
      <c r="S74" s="97"/>
      <c r="T74" s="129" t="str">
        <f t="shared" ref="T74:T109" ca="1" si="32">IF(ISNUMBER(V74),RANK(V74,$V$10:$V$109,TRUE),"")</f>
        <v/>
      </c>
      <c r="U74" s="129" t="e">
        <f t="shared" ca="1" si="12"/>
        <v>#N/A</v>
      </c>
      <c r="V74" s="129" t="str">
        <f t="shared" ref="V74:V105" ca="1" si="33">IF(ISNUMBER(CODE(LEFT(U74,1))*100),CODE(LEFT(U74,1))*100+IF(LEN(U74)=2,VALUE(RIGHT(U74,1)),VALUE(RIGHT(U74,2))),"")</f>
        <v/>
      </c>
      <c r="W74" s="79">
        <v>65</v>
      </c>
      <c r="X74" s="129" t="str">
        <f t="shared" ref="X74:X105" ca="1" si="34">IF(ISERROR(VLOOKUP(W74,$T$10:$V$109,2,FALSE)),"",VLOOKUP(W74,$T$10:$V$109,2,FALSE))</f>
        <v/>
      </c>
      <c r="Y74" s="97"/>
      <c r="Z74" s="94"/>
      <c r="AA74" s="131"/>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0"/>
      <c r="AY74" s="130"/>
      <c r="AZ74" s="130"/>
      <c r="BA74" s="130"/>
      <c r="BB74" s="94"/>
    </row>
    <row r="75" spans="1:54" x14ac:dyDescent="0.25">
      <c r="A75" s="55"/>
      <c r="B75" s="64"/>
      <c r="C75" s="55"/>
      <c r="D75" s="64"/>
      <c r="E75" s="97"/>
      <c r="F75" s="128" t="e">
        <f ca="1">IF(VLOOKUP(FB_HELP_Aktionskennung,FB_HELP_Aktionstabelle,19)=1,IF(ISTEXT(INDIRECT("Summenblatt!$A"&amp;ROW(F75))),INDIRECT("Summenblatt!$A"&amp;ROW(F75)),""),IF(ISTEXT(INDIRECT("Zusammenfassung!$A"&amp;ROW(F75))),INDIRECT("Zusammenfassung!$A"&amp;ROW(F75)),""))</f>
        <v>#N/A</v>
      </c>
      <c r="G75" s="103"/>
      <c r="H75" s="129" t="str">
        <f t="shared" ca="1" si="25"/>
        <v/>
      </c>
      <c r="I75" s="129" t="str">
        <f t="shared" ca="1" si="26"/>
        <v/>
      </c>
      <c r="J75" s="129" t="str">
        <f t="shared" ca="1" si="27"/>
        <v/>
      </c>
      <c r="K75" s="79">
        <v>66</v>
      </c>
      <c r="L75" s="129" t="str">
        <f t="shared" ca="1" si="28"/>
        <v/>
      </c>
      <c r="M75" s="103"/>
      <c r="N75" s="129" t="str">
        <f t="shared" ca="1" si="29"/>
        <v/>
      </c>
      <c r="O75" s="129" t="e">
        <f t="shared" ref="O75:O109" ca="1" si="35">IF(OR(LEFT(F75,1)="p",LEFT(F75,1)="q"),"",F75)</f>
        <v>#N/A</v>
      </c>
      <c r="P75" s="129" t="str">
        <f t="shared" ca="1" si="30"/>
        <v/>
      </c>
      <c r="Q75" s="79">
        <v>66</v>
      </c>
      <c r="R75" s="129" t="str">
        <f t="shared" ca="1" si="31"/>
        <v/>
      </c>
      <c r="S75" s="97"/>
      <c r="T75" s="129" t="str">
        <f t="shared" ca="1" si="32"/>
        <v/>
      </c>
      <c r="U75" s="129" t="e">
        <f t="shared" ca="1" si="12"/>
        <v>#N/A</v>
      </c>
      <c r="V75" s="129" t="str">
        <f t="shared" ca="1" si="33"/>
        <v/>
      </c>
      <c r="W75" s="79">
        <v>66</v>
      </c>
      <c r="X75" s="129" t="str">
        <f t="shared" ca="1" si="34"/>
        <v/>
      </c>
      <c r="Y75" s="97"/>
      <c r="Z75" s="94"/>
      <c r="AA75" s="131"/>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0"/>
      <c r="AY75" s="130"/>
      <c r="AZ75" s="130"/>
      <c r="BA75" s="130"/>
      <c r="BB75" s="94"/>
    </row>
    <row r="76" spans="1:54" x14ac:dyDescent="0.25">
      <c r="A76" s="55"/>
      <c r="B76" s="64"/>
      <c r="C76" s="55"/>
      <c r="D76" s="64"/>
      <c r="E76" s="97"/>
      <c r="F76" s="128" t="e">
        <f ca="1">IF(VLOOKUP(FB_HELP_Aktionskennung,FB_HELP_Aktionstabelle,19)=1,IF(ISTEXT(INDIRECT("Summenblatt!$A"&amp;ROW(F76))),INDIRECT("Summenblatt!$A"&amp;ROW(F76)),""),IF(ISTEXT(INDIRECT("Zusammenfassung!$A"&amp;ROW(F76))),INDIRECT("Zusammenfassung!$A"&amp;ROW(F76)),""))</f>
        <v>#N/A</v>
      </c>
      <c r="G76" s="103"/>
      <c r="H76" s="129" t="str">
        <f t="shared" ca="1" si="25"/>
        <v/>
      </c>
      <c r="I76" s="129" t="str">
        <f t="shared" ca="1" si="26"/>
        <v/>
      </c>
      <c r="J76" s="129" t="str">
        <f t="shared" ca="1" si="27"/>
        <v/>
      </c>
      <c r="K76" s="79">
        <v>67</v>
      </c>
      <c r="L76" s="129" t="str">
        <f t="shared" ca="1" si="28"/>
        <v/>
      </c>
      <c r="M76" s="103"/>
      <c r="N76" s="129" t="str">
        <f t="shared" ca="1" si="29"/>
        <v/>
      </c>
      <c r="O76" s="129" t="e">
        <f t="shared" ca="1" si="35"/>
        <v>#N/A</v>
      </c>
      <c r="P76" s="129" t="str">
        <f t="shared" ca="1" si="30"/>
        <v/>
      </c>
      <c r="Q76" s="79">
        <v>67</v>
      </c>
      <c r="R76" s="129" t="str">
        <f t="shared" ca="1" si="31"/>
        <v/>
      </c>
      <c r="S76" s="97"/>
      <c r="T76" s="129" t="str">
        <f t="shared" ca="1" si="32"/>
        <v/>
      </c>
      <c r="U76" s="129" t="e">
        <f t="shared" ref="U76:U109" ca="1" si="36">IF(OR(LEFT(F76,1)="p",LEFT(F76,1)="q"),F76,"")</f>
        <v>#N/A</v>
      </c>
      <c r="V76" s="129" t="str">
        <f t="shared" ca="1" si="33"/>
        <v/>
      </c>
      <c r="W76" s="79">
        <v>67</v>
      </c>
      <c r="X76" s="129" t="str">
        <f t="shared" ca="1" si="34"/>
        <v/>
      </c>
      <c r="Y76" s="97"/>
      <c r="Z76" s="94"/>
      <c r="AA76" s="131"/>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0"/>
      <c r="AY76" s="130"/>
      <c r="AZ76" s="130"/>
      <c r="BA76" s="130"/>
      <c r="BB76" s="94"/>
    </row>
    <row r="77" spans="1:54" x14ac:dyDescent="0.25">
      <c r="A77" s="55"/>
      <c r="B77" s="64"/>
      <c r="C77" s="55"/>
      <c r="D77" s="64"/>
      <c r="E77" s="97"/>
      <c r="F77" s="128" t="e">
        <f ca="1">IF(VLOOKUP(FB_HELP_Aktionskennung,FB_HELP_Aktionstabelle,19)=1,IF(ISTEXT(INDIRECT("Summenblatt!$A"&amp;ROW(F77))),INDIRECT("Summenblatt!$A"&amp;ROW(F77)),""),IF(ISTEXT(INDIRECT("Zusammenfassung!$A"&amp;ROW(F77))),INDIRECT("Zusammenfassung!$A"&amp;ROW(F77)),""))</f>
        <v>#N/A</v>
      </c>
      <c r="G77" s="103"/>
      <c r="H77" s="129" t="str">
        <f t="shared" ca="1" si="25"/>
        <v/>
      </c>
      <c r="I77" s="129" t="str">
        <f t="shared" ca="1" si="26"/>
        <v/>
      </c>
      <c r="J77" s="129" t="str">
        <f t="shared" ca="1" si="27"/>
        <v/>
      </c>
      <c r="K77" s="79">
        <v>68</v>
      </c>
      <c r="L77" s="129" t="str">
        <f t="shared" ca="1" si="28"/>
        <v/>
      </c>
      <c r="M77" s="103"/>
      <c r="N77" s="129" t="str">
        <f t="shared" ca="1" si="29"/>
        <v/>
      </c>
      <c r="O77" s="129" t="e">
        <f t="shared" ca="1" si="35"/>
        <v>#N/A</v>
      </c>
      <c r="P77" s="129" t="str">
        <f t="shared" ca="1" si="30"/>
        <v/>
      </c>
      <c r="Q77" s="79">
        <v>68</v>
      </c>
      <c r="R77" s="129" t="str">
        <f t="shared" ca="1" si="31"/>
        <v/>
      </c>
      <c r="S77" s="97"/>
      <c r="T77" s="129" t="str">
        <f t="shared" ca="1" si="32"/>
        <v/>
      </c>
      <c r="U77" s="129" t="e">
        <f t="shared" ca="1" si="36"/>
        <v>#N/A</v>
      </c>
      <c r="V77" s="129" t="str">
        <f t="shared" ca="1" si="33"/>
        <v/>
      </c>
      <c r="W77" s="79">
        <v>68</v>
      </c>
      <c r="X77" s="129" t="str">
        <f t="shared" ca="1" si="34"/>
        <v/>
      </c>
      <c r="Y77" s="97"/>
      <c r="Z77" s="94"/>
      <c r="AA77" s="131"/>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0"/>
      <c r="AY77" s="130"/>
      <c r="AZ77" s="130"/>
      <c r="BA77" s="130"/>
      <c r="BB77" s="94"/>
    </row>
    <row r="78" spans="1:54" x14ac:dyDescent="0.25">
      <c r="A78" s="55"/>
      <c r="B78" s="64"/>
      <c r="C78" s="55"/>
      <c r="D78" s="64"/>
      <c r="E78" s="97"/>
      <c r="F78" s="128" t="e">
        <f ca="1">IF(VLOOKUP(FB_HELP_Aktionskennung,FB_HELP_Aktionstabelle,19)=1,IF(ISTEXT(INDIRECT("Summenblatt!$A"&amp;ROW(F78))),INDIRECT("Summenblatt!$A"&amp;ROW(F78)),""),IF(ISTEXT(INDIRECT("Zusammenfassung!$A"&amp;ROW(F78))),INDIRECT("Zusammenfassung!$A"&amp;ROW(F78)),""))</f>
        <v>#N/A</v>
      </c>
      <c r="G78" s="103"/>
      <c r="H78" s="129" t="str">
        <f t="shared" ca="1" si="25"/>
        <v/>
      </c>
      <c r="I78" s="129" t="str">
        <f t="shared" ca="1" si="26"/>
        <v/>
      </c>
      <c r="J78" s="129" t="str">
        <f t="shared" ca="1" si="27"/>
        <v/>
      </c>
      <c r="K78" s="79">
        <v>69</v>
      </c>
      <c r="L78" s="129" t="str">
        <f t="shared" ca="1" si="28"/>
        <v/>
      </c>
      <c r="M78" s="103"/>
      <c r="N78" s="129" t="str">
        <f t="shared" ca="1" si="29"/>
        <v/>
      </c>
      <c r="O78" s="129" t="e">
        <f t="shared" ca="1" si="35"/>
        <v>#N/A</v>
      </c>
      <c r="P78" s="129" t="str">
        <f t="shared" ca="1" si="30"/>
        <v/>
      </c>
      <c r="Q78" s="79">
        <v>69</v>
      </c>
      <c r="R78" s="129" t="str">
        <f t="shared" ca="1" si="31"/>
        <v/>
      </c>
      <c r="S78" s="97"/>
      <c r="T78" s="129" t="str">
        <f t="shared" ca="1" si="32"/>
        <v/>
      </c>
      <c r="U78" s="129" t="e">
        <f t="shared" ca="1" si="36"/>
        <v>#N/A</v>
      </c>
      <c r="V78" s="129" t="str">
        <f t="shared" ca="1" si="33"/>
        <v/>
      </c>
      <c r="W78" s="79">
        <v>69</v>
      </c>
      <c r="X78" s="129" t="str">
        <f t="shared" ca="1" si="34"/>
        <v/>
      </c>
      <c r="Y78" s="97"/>
      <c r="Z78" s="94"/>
      <c r="AA78" s="131"/>
      <c r="AB78" s="130"/>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30"/>
      <c r="AY78" s="130"/>
      <c r="AZ78" s="130"/>
      <c r="BA78" s="130"/>
      <c r="BB78" s="94"/>
    </row>
    <row r="79" spans="1:54" x14ac:dyDescent="0.25">
      <c r="A79" s="55"/>
      <c r="B79" s="64"/>
      <c r="C79" s="55"/>
      <c r="D79" s="64"/>
      <c r="E79" s="97"/>
      <c r="F79" s="128" t="e">
        <f ca="1">IF(VLOOKUP(FB_HELP_Aktionskennung,FB_HELP_Aktionstabelle,19)=1,IF(ISTEXT(INDIRECT("Summenblatt!$A"&amp;ROW(F79))),INDIRECT("Summenblatt!$A"&amp;ROW(F79)),""),IF(ISTEXT(INDIRECT("Zusammenfassung!$A"&amp;ROW(F79))),INDIRECT("Zusammenfassung!$A"&amp;ROW(F79)),""))</f>
        <v>#N/A</v>
      </c>
      <c r="G79" s="103"/>
      <c r="H79" s="129" t="str">
        <f t="shared" ca="1" si="25"/>
        <v/>
      </c>
      <c r="I79" s="129" t="str">
        <f t="shared" ca="1" si="26"/>
        <v/>
      </c>
      <c r="J79" s="129" t="str">
        <f t="shared" ca="1" si="27"/>
        <v/>
      </c>
      <c r="K79" s="79">
        <v>70</v>
      </c>
      <c r="L79" s="129" t="str">
        <f t="shared" ca="1" si="28"/>
        <v/>
      </c>
      <c r="M79" s="103"/>
      <c r="N79" s="129" t="str">
        <f t="shared" ca="1" si="29"/>
        <v/>
      </c>
      <c r="O79" s="129" t="e">
        <f t="shared" ca="1" si="35"/>
        <v>#N/A</v>
      </c>
      <c r="P79" s="129" t="str">
        <f t="shared" ca="1" si="30"/>
        <v/>
      </c>
      <c r="Q79" s="79">
        <v>70</v>
      </c>
      <c r="R79" s="129" t="str">
        <f t="shared" ca="1" si="31"/>
        <v/>
      </c>
      <c r="S79" s="97"/>
      <c r="T79" s="129" t="str">
        <f t="shared" ca="1" si="32"/>
        <v/>
      </c>
      <c r="U79" s="129" t="e">
        <f t="shared" ca="1" si="36"/>
        <v>#N/A</v>
      </c>
      <c r="V79" s="129" t="str">
        <f t="shared" ca="1" si="33"/>
        <v/>
      </c>
      <c r="W79" s="79">
        <v>70</v>
      </c>
      <c r="X79" s="129" t="str">
        <f t="shared" ca="1" si="34"/>
        <v/>
      </c>
      <c r="Y79" s="97"/>
      <c r="Z79" s="94"/>
      <c r="AA79" s="131"/>
      <c r="AB79" s="130"/>
      <c r="AC79" s="130"/>
      <c r="AD79" s="130"/>
      <c r="AE79" s="130"/>
      <c r="AF79" s="130"/>
      <c r="AG79" s="130"/>
      <c r="AH79" s="130"/>
      <c r="AI79" s="130"/>
      <c r="AJ79" s="130"/>
      <c r="AK79" s="130"/>
      <c r="AL79" s="130"/>
      <c r="AM79" s="130"/>
      <c r="AN79" s="130"/>
      <c r="AO79" s="130"/>
      <c r="AP79" s="130"/>
      <c r="AQ79" s="130"/>
      <c r="AR79" s="130"/>
      <c r="AS79" s="130"/>
      <c r="AT79" s="130"/>
      <c r="AU79" s="130"/>
      <c r="AV79" s="130"/>
      <c r="AW79" s="130"/>
      <c r="AX79" s="130"/>
      <c r="AY79" s="130"/>
      <c r="AZ79" s="130"/>
      <c r="BA79" s="130"/>
      <c r="BB79" s="94"/>
    </row>
    <row r="80" spans="1:54" x14ac:dyDescent="0.25">
      <c r="A80" s="55"/>
      <c r="B80" s="64"/>
      <c r="C80" s="55"/>
      <c r="D80" s="64"/>
      <c r="E80" s="97"/>
      <c r="F80" s="128" t="e">
        <f ca="1">IF(VLOOKUP(FB_HELP_Aktionskennung,FB_HELP_Aktionstabelle,19)=1,IF(ISTEXT(INDIRECT("Summenblatt!$A"&amp;ROW(F80))),INDIRECT("Summenblatt!$A"&amp;ROW(F80)),""),IF(ISTEXT(INDIRECT("Zusammenfassung!$A"&amp;ROW(F80))),INDIRECT("Zusammenfassung!$A"&amp;ROW(F80)),""))</f>
        <v>#N/A</v>
      </c>
      <c r="G80" s="103"/>
      <c r="H80" s="129" t="str">
        <f t="shared" ca="1" si="25"/>
        <v/>
      </c>
      <c r="I80" s="129" t="str">
        <f t="shared" ca="1" si="26"/>
        <v/>
      </c>
      <c r="J80" s="129" t="str">
        <f t="shared" ca="1" si="27"/>
        <v/>
      </c>
      <c r="K80" s="79">
        <v>71</v>
      </c>
      <c r="L80" s="129" t="str">
        <f t="shared" ca="1" si="28"/>
        <v/>
      </c>
      <c r="M80" s="103"/>
      <c r="N80" s="129" t="str">
        <f t="shared" ca="1" si="29"/>
        <v/>
      </c>
      <c r="O80" s="129" t="e">
        <f t="shared" ca="1" si="35"/>
        <v>#N/A</v>
      </c>
      <c r="P80" s="129" t="str">
        <f t="shared" ca="1" si="30"/>
        <v/>
      </c>
      <c r="Q80" s="79">
        <v>71</v>
      </c>
      <c r="R80" s="129" t="str">
        <f t="shared" ca="1" si="31"/>
        <v/>
      </c>
      <c r="S80" s="97"/>
      <c r="T80" s="129" t="str">
        <f t="shared" ca="1" si="32"/>
        <v/>
      </c>
      <c r="U80" s="129" t="e">
        <f t="shared" ca="1" si="36"/>
        <v>#N/A</v>
      </c>
      <c r="V80" s="129" t="str">
        <f t="shared" ca="1" si="33"/>
        <v/>
      </c>
      <c r="W80" s="79">
        <v>71</v>
      </c>
      <c r="X80" s="129" t="str">
        <f t="shared" ca="1" si="34"/>
        <v/>
      </c>
      <c r="Y80" s="97"/>
      <c r="Z80" s="94"/>
      <c r="AA80" s="131"/>
      <c r="AB80" s="130"/>
      <c r="AC80" s="130"/>
      <c r="AD80" s="130"/>
      <c r="AE80" s="130"/>
      <c r="AF80" s="130"/>
      <c r="AG80" s="130"/>
      <c r="AH80" s="130"/>
      <c r="AI80" s="130"/>
      <c r="AJ80" s="130"/>
      <c r="AK80" s="130"/>
      <c r="AL80" s="130"/>
      <c r="AM80" s="130"/>
      <c r="AN80" s="130"/>
      <c r="AO80" s="130"/>
      <c r="AP80" s="130"/>
      <c r="AQ80" s="130"/>
      <c r="AR80" s="130"/>
      <c r="AS80" s="130"/>
      <c r="AT80" s="130"/>
      <c r="AU80" s="130"/>
      <c r="AV80" s="130"/>
      <c r="AW80" s="130"/>
      <c r="AX80" s="130"/>
      <c r="AY80" s="130"/>
      <c r="AZ80" s="130"/>
      <c r="BA80" s="130"/>
      <c r="BB80" s="94"/>
    </row>
    <row r="81" spans="1:54" x14ac:dyDescent="0.25">
      <c r="A81" s="55"/>
      <c r="B81" s="64"/>
      <c r="C81" s="55"/>
      <c r="D81" s="64"/>
      <c r="E81" s="97"/>
      <c r="F81" s="128" t="e">
        <f ca="1">IF(VLOOKUP(FB_HELP_Aktionskennung,FB_HELP_Aktionstabelle,19)=1,IF(ISTEXT(INDIRECT("Summenblatt!$A"&amp;ROW(F81))),INDIRECT("Summenblatt!$A"&amp;ROW(F81)),""),IF(ISTEXT(INDIRECT("Zusammenfassung!$A"&amp;ROW(F81))),INDIRECT("Zusammenfassung!$A"&amp;ROW(F81)),""))</f>
        <v>#N/A</v>
      </c>
      <c r="G81" s="103"/>
      <c r="H81" s="129" t="str">
        <f t="shared" ca="1" si="25"/>
        <v/>
      </c>
      <c r="I81" s="129" t="str">
        <f t="shared" ca="1" si="26"/>
        <v/>
      </c>
      <c r="J81" s="129" t="str">
        <f t="shared" ca="1" si="27"/>
        <v/>
      </c>
      <c r="K81" s="79">
        <v>72</v>
      </c>
      <c r="L81" s="129" t="str">
        <f t="shared" ca="1" si="28"/>
        <v/>
      </c>
      <c r="M81" s="103"/>
      <c r="N81" s="129" t="str">
        <f t="shared" ca="1" si="29"/>
        <v/>
      </c>
      <c r="O81" s="129" t="e">
        <f t="shared" ca="1" si="35"/>
        <v>#N/A</v>
      </c>
      <c r="P81" s="129" t="str">
        <f t="shared" ca="1" si="30"/>
        <v/>
      </c>
      <c r="Q81" s="79">
        <v>72</v>
      </c>
      <c r="R81" s="129" t="str">
        <f t="shared" ca="1" si="31"/>
        <v/>
      </c>
      <c r="S81" s="97"/>
      <c r="T81" s="129" t="str">
        <f t="shared" ca="1" si="32"/>
        <v/>
      </c>
      <c r="U81" s="129" t="e">
        <f t="shared" ca="1" si="36"/>
        <v>#N/A</v>
      </c>
      <c r="V81" s="129" t="str">
        <f t="shared" ca="1" si="33"/>
        <v/>
      </c>
      <c r="W81" s="79">
        <v>72</v>
      </c>
      <c r="X81" s="129" t="str">
        <f t="shared" ca="1" si="34"/>
        <v/>
      </c>
      <c r="Y81" s="97"/>
      <c r="Z81" s="94"/>
      <c r="AA81" s="131"/>
      <c r="AB81" s="130"/>
      <c r="AC81" s="130"/>
      <c r="AD81" s="130"/>
      <c r="AE81" s="130"/>
      <c r="AF81" s="130"/>
      <c r="AG81" s="130"/>
      <c r="AH81" s="130"/>
      <c r="AI81" s="130"/>
      <c r="AJ81" s="130"/>
      <c r="AK81" s="130"/>
      <c r="AL81" s="130"/>
      <c r="AM81" s="130"/>
      <c r="AN81" s="130"/>
      <c r="AO81" s="130"/>
      <c r="AP81" s="130"/>
      <c r="AQ81" s="130"/>
      <c r="AR81" s="130"/>
      <c r="AS81" s="130"/>
      <c r="AT81" s="130"/>
      <c r="AU81" s="130"/>
      <c r="AV81" s="130"/>
      <c r="AW81" s="130"/>
      <c r="AX81" s="130"/>
      <c r="AY81" s="130"/>
      <c r="AZ81" s="130"/>
      <c r="BA81" s="130"/>
      <c r="BB81" s="94"/>
    </row>
    <row r="82" spans="1:54" x14ac:dyDescent="0.25">
      <c r="A82" s="55"/>
      <c r="B82" s="64"/>
      <c r="C82" s="55"/>
      <c r="D82" s="64"/>
      <c r="E82" s="97"/>
      <c r="F82" s="128" t="e">
        <f ca="1">IF(VLOOKUP(FB_HELP_Aktionskennung,FB_HELP_Aktionstabelle,19)=1,IF(ISTEXT(INDIRECT("Summenblatt!$A"&amp;ROW(F82))),INDIRECT("Summenblatt!$A"&amp;ROW(F82)),""),IF(ISTEXT(INDIRECT("Zusammenfassung!$A"&amp;ROW(F82))),INDIRECT("Zusammenfassung!$A"&amp;ROW(F82)),""))</f>
        <v>#N/A</v>
      </c>
      <c r="G82" s="103"/>
      <c r="H82" s="129" t="str">
        <f t="shared" ca="1" si="25"/>
        <v/>
      </c>
      <c r="I82" s="129" t="str">
        <f t="shared" ca="1" si="26"/>
        <v/>
      </c>
      <c r="J82" s="129" t="str">
        <f t="shared" ca="1" si="27"/>
        <v/>
      </c>
      <c r="K82" s="79">
        <v>73</v>
      </c>
      <c r="L82" s="129" t="str">
        <f t="shared" ca="1" si="28"/>
        <v/>
      </c>
      <c r="M82" s="103"/>
      <c r="N82" s="129" t="str">
        <f t="shared" ca="1" si="29"/>
        <v/>
      </c>
      <c r="O82" s="129" t="e">
        <f t="shared" ca="1" si="35"/>
        <v>#N/A</v>
      </c>
      <c r="P82" s="129" t="str">
        <f t="shared" ca="1" si="30"/>
        <v/>
      </c>
      <c r="Q82" s="79">
        <v>73</v>
      </c>
      <c r="R82" s="129" t="str">
        <f t="shared" ca="1" si="31"/>
        <v/>
      </c>
      <c r="S82" s="97"/>
      <c r="T82" s="129" t="str">
        <f t="shared" ca="1" si="32"/>
        <v/>
      </c>
      <c r="U82" s="129" t="e">
        <f t="shared" ca="1" si="36"/>
        <v>#N/A</v>
      </c>
      <c r="V82" s="129" t="str">
        <f t="shared" ca="1" si="33"/>
        <v/>
      </c>
      <c r="W82" s="79">
        <v>73</v>
      </c>
      <c r="X82" s="129" t="str">
        <f t="shared" ca="1" si="34"/>
        <v/>
      </c>
      <c r="Y82" s="97"/>
      <c r="Z82" s="94"/>
      <c r="AA82" s="131"/>
      <c r="AB82" s="130"/>
      <c r="AC82" s="130"/>
      <c r="AD82" s="130"/>
      <c r="AE82" s="130"/>
      <c r="AF82" s="130"/>
      <c r="AG82" s="130"/>
      <c r="AH82" s="130"/>
      <c r="AI82" s="130"/>
      <c r="AJ82" s="130"/>
      <c r="AK82" s="130"/>
      <c r="AL82" s="130"/>
      <c r="AM82" s="130"/>
      <c r="AN82" s="130"/>
      <c r="AO82" s="130"/>
      <c r="AP82" s="130"/>
      <c r="AQ82" s="130"/>
      <c r="AR82" s="130"/>
      <c r="AS82" s="130"/>
      <c r="AT82" s="130"/>
      <c r="AU82" s="130"/>
      <c r="AV82" s="130"/>
      <c r="AW82" s="130"/>
      <c r="AX82" s="130"/>
      <c r="AY82" s="130"/>
      <c r="AZ82" s="130"/>
      <c r="BA82" s="130"/>
      <c r="BB82" s="94"/>
    </row>
    <row r="83" spans="1:54" x14ac:dyDescent="0.25">
      <c r="A83" s="55"/>
      <c r="B83" s="64"/>
      <c r="C83" s="55"/>
      <c r="D83" s="64"/>
      <c r="E83" s="97"/>
      <c r="F83" s="128" t="e">
        <f ca="1">IF(VLOOKUP(FB_HELP_Aktionskennung,FB_HELP_Aktionstabelle,19)=1,IF(ISTEXT(INDIRECT("Summenblatt!$A"&amp;ROW(F83))),INDIRECT("Summenblatt!$A"&amp;ROW(F83)),""),IF(ISTEXT(INDIRECT("Zusammenfassung!$A"&amp;ROW(F83))),INDIRECT("Zusammenfassung!$A"&amp;ROW(F83)),""))</f>
        <v>#N/A</v>
      </c>
      <c r="G83" s="103"/>
      <c r="H83" s="129" t="str">
        <f t="shared" ca="1" si="25"/>
        <v/>
      </c>
      <c r="I83" s="129" t="str">
        <f t="shared" ca="1" si="26"/>
        <v/>
      </c>
      <c r="J83" s="129" t="str">
        <f t="shared" ca="1" si="27"/>
        <v/>
      </c>
      <c r="K83" s="79">
        <v>74</v>
      </c>
      <c r="L83" s="129" t="str">
        <f t="shared" ca="1" si="28"/>
        <v/>
      </c>
      <c r="M83" s="103"/>
      <c r="N83" s="129" t="str">
        <f t="shared" ca="1" si="29"/>
        <v/>
      </c>
      <c r="O83" s="129" t="e">
        <f t="shared" ca="1" si="35"/>
        <v>#N/A</v>
      </c>
      <c r="P83" s="129" t="str">
        <f t="shared" ca="1" si="30"/>
        <v/>
      </c>
      <c r="Q83" s="79">
        <v>74</v>
      </c>
      <c r="R83" s="129" t="str">
        <f t="shared" ca="1" si="31"/>
        <v/>
      </c>
      <c r="S83" s="97"/>
      <c r="T83" s="129" t="str">
        <f t="shared" ca="1" si="32"/>
        <v/>
      </c>
      <c r="U83" s="129" t="e">
        <f t="shared" ca="1" si="36"/>
        <v>#N/A</v>
      </c>
      <c r="V83" s="129" t="str">
        <f t="shared" ca="1" si="33"/>
        <v/>
      </c>
      <c r="W83" s="79">
        <v>74</v>
      </c>
      <c r="X83" s="129" t="str">
        <f t="shared" ca="1" si="34"/>
        <v/>
      </c>
      <c r="Y83" s="97"/>
      <c r="Z83" s="94"/>
      <c r="AA83" s="131"/>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0"/>
      <c r="AY83" s="130"/>
      <c r="AZ83" s="130"/>
      <c r="BA83" s="130"/>
      <c r="BB83" s="94"/>
    </row>
    <row r="84" spans="1:54" x14ac:dyDescent="0.25">
      <c r="A84" s="55"/>
      <c r="B84" s="64"/>
      <c r="C84" s="55"/>
      <c r="D84" s="64"/>
      <c r="E84" s="97"/>
      <c r="F84" s="128" t="e">
        <f ca="1">IF(VLOOKUP(FB_HELP_Aktionskennung,FB_HELP_Aktionstabelle,19)=1,IF(ISTEXT(INDIRECT("Summenblatt!$A"&amp;ROW(F84))),INDIRECT("Summenblatt!$A"&amp;ROW(F84)),""),IF(ISTEXT(INDIRECT("Zusammenfassung!$A"&amp;ROW(F84))),INDIRECT("Zusammenfassung!$A"&amp;ROW(F84)),""))</f>
        <v>#N/A</v>
      </c>
      <c r="G84" s="103"/>
      <c r="H84" s="129" t="str">
        <f t="shared" ca="1" si="25"/>
        <v/>
      </c>
      <c r="I84" s="129" t="str">
        <f t="shared" ca="1" si="26"/>
        <v/>
      </c>
      <c r="J84" s="129" t="str">
        <f t="shared" ca="1" si="27"/>
        <v/>
      </c>
      <c r="K84" s="79">
        <v>75</v>
      </c>
      <c r="L84" s="129" t="str">
        <f t="shared" ca="1" si="28"/>
        <v/>
      </c>
      <c r="M84" s="103"/>
      <c r="N84" s="129" t="str">
        <f t="shared" ca="1" si="29"/>
        <v/>
      </c>
      <c r="O84" s="129" t="e">
        <f t="shared" ca="1" si="35"/>
        <v>#N/A</v>
      </c>
      <c r="P84" s="129" t="str">
        <f t="shared" ca="1" si="30"/>
        <v/>
      </c>
      <c r="Q84" s="79">
        <v>75</v>
      </c>
      <c r="R84" s="129" t="str">
        <f t="shared" ca="1" si="31"/>
        <v/>
      </c>
      <c r="S84" s="97"/>
      <c r="T84" s="129" t="str">
        <f t="shared" ca="1" si="32"/>
        <v/>
      </c>
      <c r="U84" s="129" t="e">
        <f t="shared" ca="1" si="36"/>
        <v>#N/A</v>
      </c>
      <c r="V84" s="129" t="str">
        <f t="shared" ca="1" si="33"/>
        <v/>
      </c>
      <c r="W84" s="79">
        <v>75</v>
      </c>
      <c r="X84" s="129" t="str">
        <f t="shared" ca="1" si="34"/>
        <v/>
      </c>
      <c r="Y84" s="97"/>
      <c r="Z84" s="94"/>
      <c r="AA84" s="131"/>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0"/>
      <c r="AY84" s="130"/>
      <c r="AZ84" s="130"/>
      <c r="BA84" s="130"/>
      <c r="BB84" s="94"/>
    </row>
    <row r="85" spans="1:54" x14ac:dyDescent="0.25">
      <c r="A85" s="55"/>
      <c r="B85" s="64"/>
      <c r="C85" s="55"/>
      <c r="D85" s="64"/>
      <c r="E85" s="97"/>
      <c r="F85" s="128" t="e">
        <f ca="1">IF(VLOOKUP(FB_HELP_Aktionskennung,FB_HELP_Aktionstabelle,19)=1,IF(ISTEXT(INDIRECT("Summenblatt!$A"&amp;ROW(F85))),INDIRECT("Summenblatt!$A"&amp;ROW(F85)),""),IF(ISTEXT(INDIRECT("Zusammenfassung!$A"&amp;ROW(F85))),INDIRECT("Zusammenfassung!$A"&amp;ROW(F85)),""))</f>
        <v>#N/A</v>
      </c>
      <c r="G85" s="103"/>
      <c r="H85" s="129" t="str">
        <f t="shared" ca="1" si="25"/>
        <v/>
      </c>
      <c r="I85" s="129" t="str">
        <f t="shared" ca="1" si="26"/>
        <v/>
      </c>
      <c r="J85" s="129" t="str">
        <f t="shared" ca="1" si="27"/>
        <v/>
      </c>
      <c r="K85" s="79">
        <v>76</v>
      </c>
      <c r="L85" s="129" t="str">
        <f t="shared" ca="1" si="28"/>
        <v/>
      </c>
      <c r="M85" s="103"/>
      <c r="N85" s="129" t="str">
        <f t="shared" ca="1" si="29"/>
        <v/>
      </c>
      <c r="O85" s="129" t="e">
        <f t="shared" ca="1" si="35"/>
        <v>#N/A</v>
      </c>
      <c r="P85" s="129" t="str">
        <f t="shared" ca="1" si="30"/>
        <v/>
      </c>
      <c r="Q85" s="79">
        <v>76</v>
      </c>
      <c r="R85" s="129" t="str">
        <f t="shared" ca="1" si="31"/>
        <v/>
      </c>
      <c r="S85" s="97"/>
      <c r="T85" s="129" t="str">
        <f t="shared" ca="1" si="32"/>
        <v/>
      </c>
      <c r="U85" s="129" t="e">
        <f t="shared" ca="1" si="36"/>
        <v>#N/A</v>
      </c>
      <c r="V85" s="129" t="str">
        <f t="shared" ca="1" si="33"/>
        <v/>
      </c>
      <c r="W85" s="79">
        <v>76</v>
      </c>
      <c r="X85" s="129" t="str">
        <f t="shared" ca="1" si="34"/>
        <v/>
      </c>
      <c r="Y85" s="97"/>
      <c r="Z85" s="94"/>
      <c r="AA85" s="131"/>
      <c r="AB85" s="130"/>
      <c r="AC85" s="130"/>
      <c r="AD85" s="130"/>
      <c r="AE85" s="130"/>
      <c r="AF85" s="130"/>
      <c r="AG85" s="130"/>
      <c r="AH85" s="130"/>
      <c r="AI85" s="130"/>
      <c r="AJ85" s="130"/>
      <c r="AK85" s="130"/>
      <c r="AL85" s="130"/>
      <c r="AM85" s="130"/>
      <c r="AN85" s="130"/>
      <c r="AO85" s="130"/>
      <c r="AP85" s="130"/>
      <c r="AQ85" s="130"/>
      <c r="AR85" s="130"/>
      <c r="AS85" s="130"/>
      <c r="AT85" s="130"/>
      <c r="AU85" s="130"/>
      <c r="AV85" s="130"/>
      <c r="AW85" s="130"/>
      <c r="AX85" s="130"/>
      <c r="AY85" s="130"/>
      <c r="AZ85" s="130"/>
      <c r="BA85" s="130"/>
      <c r="BB85" s="94"/>
    </row>
    <row r="86" spans="1:54" x14ac:dyDescent="0.25">
      <c r="A86" s="55"/>
      <c r="B86" s="64"/>
      <c r="C86" s="55"/>
      <c r="D86" s="64"/>
      <c r="E86" s="97"/>
      <c r="F86" s="128" t="e">
        <f ca="1">IF(VLOOKUP(FB_HELP_Aktionskennung,FB_HELP_Aktionstabelle,19)=1,IF(ISTEXT(INDIRECT("Summenblatt!$A"&amp;ROW(F86))),INDIRECT("Summenblatt!$A"&amp;ROW(F86)),""),IF(ISTEXT(INDIRECT("Zusammenfassung!$A"&amp;ROW(F86))),INDIRECT("Zusammenfassung!$A"&amp;ROW(F86)),""))</f>
        <v>#N/A</v>
      </c>
      <c r="G86" s="103"/>
      <c r="H86" s="129" t="str">
        <f t="shared" ca="1" si="25"/>
        <v/>
      </c>
      <c r="I86" s="129" t="str">
        <f t="shared" ca="1" si="26"/>
        <v/>
      </c>
      <c r="J86" s="129" t="str">
        <f t="shared" ca="1" si="27"/>
        <v/>
      </c>
      <c r="K86" s="79">
        <v>77</v>
      </c>
      <c r="L86" s="129" t="str">
        <f t="shared" ca="1" si="28"/>
        <v/>
      </c>
      <c r="M86" s="103"/>
      <c r="N86" s="129" t="str">
        <f t="shared" ca="1" si="29"/>
        <v/>
      </c>
      <c r="O86" s="129" t="e">
        <f t="shared" ca="1" si="35"/>
        <v>#N/A</v>
      </c>
      <c r="P86" s="129" t="str">
        <f t="shared" ca="1" si="30"/>
        <v/>
      </c>
      <c r="Q86" s="79">
        <v>77</v>
      </c>
      <c r="R86" s="129" t="str">
        <f t="shared" ca="1" si="31"/>
        <v/>
      </c>
      <c r="S86" s="97"/>
      <c r="T86" s="129" t="str">
        <f t="shared" ca="1" si="32"/>
        <v/>
      </c>
      <c r="U86" s="129" t="e">
        <f t="shared" ca="1" si="36"/>
        <v>#N/A</v>
      </c>
      <c r="V86" s="129" t="str">
        <f t="shared" ca="1" si="33"/>
        <v/>
      </c>
      <c r="W86" s="79">
        <v>77</v>
      </c>
      <c r="X86" s="129" t="str">
        <f t="shared" ca="1" si="34"/>
        <v/>
      </c>
      <c r="Y86" s="97"/>
      <c r="Z86" s="94"/>
      <c r="AA86" s="131"/>
      <c r="AB86" s="130"/>
      <c r="AC86" s="130"/>
      <c r="AD86" s="130"/>
      <c r="AE86" s="130"/>
      <c r="AF86" s="130"/>
      <c r="AG86" s="130"/>
      <c r="AH86" s="130"/>
      <c r="AI86" s="130"/>
      <c r="AJ86" s="130"/>
      <c r="AK86" s="130"/>
      <c r="AL86" s="130"/>
      <c r="AM86" s="130"/>
      <c r="AN86" s="130"/>
      <c r="AO86" s="130"/>
      <c r="AP86" s="130"/>
      <c r="AQ86" s="130"/>
      <c r="AR86" s="130"/>
      <c r="AS86" s="130"/>
      <c r="AT86" s="130"/>
      <c r="AU86" s="130"/>
      <c r="AV86" s="130"/>
      <c r="AW86" s="130"/>
      <c r="AX86" s="130"/>
      <c r="AY86" s="130"/>
      <c r="AZ86" s="130"/>
      <c r="BA86" s="130"/>
      <c r="BB86" s="94"/>
    </row>
    <row r="87" spans="1:54" x14ac:dyDescent="0.25">
      <c r="A87" s="55"/>
      <c r="B87" s="64"/>
      <c r="C87" s="55"/>
      <c r="D87" s="64"/>
      <c r="E87" s="97"/>
      <c r="F87" s="128" t="e">
        <f ca="1">IF(VLOOKUP(FB_HELP_Aktionskennung,FB_HELP_Aktionstabelle,19)=1,IF(ISTEXT(INDIRECT("Summenblatt!$A"&amp;ROW(F87))),INDIRECT("Summenblatt!$A"&amp;ROW(F87)),""),IF(ISTEXT(INDIRECT("Zusammenfassung!$A"&amp;ROW(F87))),INDIRECT("Zusammenfassung!$A"&amp;ROW(F87)),""))</f>
        <v>#N/A</v>
      </c>
      <c r="G87" s="103"/>
      <c r="H87" s="129" t="str">
        <f t="shared" ca="1" si="25"/>
        <v/>
      </c>
      <c r="I87" s="129" t="str">
        <f t="shared" ca="1" si="26"/>
        <v/>
      </c>
      <c r="J87" s="129" t="str">
        <f t="shared" ca="1" si="27"/>
        <v/>
      </c>
      <c r="K87" s="79">
        <v>78</v>
      </c>
      <c r="L87" s="129" t="str">
        <f t="shared" ca="1" si="28"/>
        <v/>
      </c>
      <c r="M87" s="103"/>
      <c r="N87" s="129" t="str">
        <f t="shared" ca="1" si="29"/>
        <v/>
      </c>
      <c r="O87" s="129" t="e">
        <f t="shared" ca="1" si="35"/>
        <v>#N/A</v>
      </c>
      <c r="P87" s="129" t="str">
        <f t="shared" ca="1" si="30"/>
        <v/>
      </c>
      <c r="Q87" s="79">
        <v>78</v>
      </c>
      <c r="R87" s="129" t="str">
        <f t="shared" ca="1" si="31"/>
        <v/>
      </c>
      <c r="S87" s="97"/>
      <c r="T87" s="129" t="str">
        <f t="shared" ca="1" si="32"/>
        <v/>
      </c>
      <c r="U87" s="129" t="e">
        <f t="shared" ca="1" si="36"/>
        <v>#N/A</v>
      </c>
      <c r="V87" s="129" t="str">
        <f t="shared" ca="1" si="33"/>
        <v/>
      </c>
      <c r="W87" s="79">
        <v>78</v>
      </c>
      <c r="X87" s="129" t="str">
        <f t="shared" ca="1" si="34"/>
        <v/>
      </c>
      <c r="Y87" s="97"/>
      <c r="Z87" s="94"/>
      <c r="AA87" s="131"/>
      <c r="AB87" s="130"/>
      <c r="AC87" s="130"/>
      <c r="AD87" s="130"/>
      <c r="AE87" s="130"/>
      <c r="AF87" s="130"/>
      <c r="AG87" s="130"/>
      <c r="AH87" s="130"/>
      <c r="AI87" s="130"/>
      <c r="AJ87" s="130"/>
      <c r="AK87" s="130"/>
      <c r="AL87" s="130"/>
      <c r="AM87" s="130"/>
      <c r="AN87" s="130"/>
      <c r="AO87" s="130"/>
      <c r="AP87" s="130"/>
      <c r="AQ87" s="130"/>
      <c r="AR87" s="130"/>
      <c r="AS87" s="130"/>
      <c r="AT87" s="130"/>
      <c r="AU87" s="130"/>
      <c r="AV87" s="130"/>
      <c r="AW87" s="130"/>
      <c r="AX87" s="130"/>
      <c r="AY87" s="130"/>
      <c r="AZ87" s="130"/>
      <c r="BA87" s="130"/>
      <c r="BB87" s="94"/>
    </row>
    <row r="88" spans="1:54" x14ac:dyDescent="0.25">
      <c r="A88" s="55"/>
      <c r="B88" s="64"/>
      <c r="C88" s="55"/>
      <c r="D88" s="64"/>
      <c r="E88" s="97"/>
      <c r="F88" s="128" t="e">
        <f ca="1">IF(VLOOKUP(FB_HELP_Aktionskennung,FB_HELP_Aktionstabelle,19)=1,IF(ISTEXT(INDIRECT("Summenblatt!$A"&amp;ROW(F88))),INDIRECT("Summenblatt!$A"&amp;ROW(F88)),""),IF(ISTEXT(INDIRECT("Zusammenfassung!$A"&amp;ROW(F88))),INDIRECT("Zusammenfassung!$A"&amp;ROW(F88)),""))</f>
        <v>#N/A</v>
      </c>
      <c r="G88" s="103"/>
      <c r="H88" s="129" t="str">
        <f t="shared" ca="1" si="25"/>
        <v/>
      </c>
      <c r="I88" s="129" t="str">
        <f t="shared" ca="1" si="26"/>
        <v/>
      </c>
      <c r="J88" s="129" t="str">
        <f t="shared" ca="1" si="27"/>
        <v/>
      </c>
      <c r="K88" s="79">
        <v>79</v>
      </c>
      <c r="L88" s="129" t="str">
        <f t="shared" ca="1" si="28"/>
        <v/>
      </c>
      <c r="M88" s="103"/>
      <c r="N88" s="129" t="str">
        <f t="shared" ca="1" si="29"/>
        <v/>
      </c>
      <c r="O88" s="129" t="e">
        <f t="shared" ca="1" si="35"/>
        <v>#N/A</v>
      </c>
      <c r="P88" s="129" t="str">
        <f t="shared" ca="1" si="30"/>
        <v/>
      </c>
      <c r="Q88" s="79">
        <v>79</v>
      </c>
      <c r="R88" s="129" t="str">
        <f t="shared" ca="1" si="31"/>
        <v/>
      </c>
      <c r="S88" s="97"/>
      <c r="T88" s="129" t="str">
        <f t="shared" ca="1" si="32"/>
        <v/>
      </c>
      <c r="U88" s="129" t="e">
        <f t="shared" ca="1" si="36"/>
        <v>#N/A</v>
      </c>
      <c r="V88" s="129" t="str">
        <f t="shared" ca="1" si="33"/>
        <v/>
      </c>
      <c r="W88" s="79">
        <v>79</v>
      </c>
      <c r="X88" s="129" t="str">
        <f t="shared" ca="1" si="34"/>
        <v/>
      </c>
      <c r="Y88" s="97"/>
      <c r="Z88" s="94"/>
      <c r="AA88" s="131"/>
      <c r="AB88" s="130"/>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0"/>
      <c r="AY88" s="130"/>
      <c r="AZ88" s="130"/>
      <c r="BA88" s="130"/>
      <c r="BB88" s="94"/>
    </row>
    <row r="89" spans="1:54" x14ac:dyDescent="0.25">
      <c r="A89" s="55"/>
      <c r="B89" s="64"/>
      <c r="C89" s="55"/>
      <c r="D89" s="64"/>
      <c r="E89" s="97"/>
      <c r="F89" s="128" t="e">
        <f ca="1">IF(VLOOKUP(FB_HELP_Aktionskennung,FB_HELP_Aktionstabelle,19)=1,IF(ISTEXT(INDIRECT("Summenblatt!$A"&amp;ROW(F89))),INDIRECT("Summenblatt!$A"&amp;ROW(F89)),""),IF(ISTEXT(INDIRECT("Zusammenfassung!$A"&amp;ROW(F89))),INDIRECT("Zusammenfassung!$A"&amp;ROW(F89)),""))</f>
        <v>#N/A</v>
      </c>
      <c r="G89" s="103"/>
      <c r="H89" s="129" t="str">
        <f t="shared" ca="1" si="25"/>
        <v/>
      </c>
      <c r="I89" s="129" t="str">
        <f t="shared" ca="1" si="26"/>
        <v/>
      </c>
      <c r="J89" s="129" t="str">
        <f t="shared" ca="1" si="27"/>
        <v/>
      </c>
      <c r="K89" s="79">
        <v>80</v>
      </c>
      <c r="L89" s="129" t="str">
        <f t="shared" ca="1" si="28"/>
        <v/>
      </c>
      <c r="M89" s="103"/>
      <c r="N89" s="129" t="str">
        <f t="shared" ca="1" si="29"/>
        <v/>
      </c>
      <c r="O89" s="129" t="e">
        <f t="shared" ca="1" si="35"/>
        <v>#N/A</v>
      </c>
      <c r="P89" s="129" t="str">
        <f t="shared" ca="1" si="30"/>
        <v/>
      </c>
      <c r="Q89" s="79">
        <v>80</v>
      </c>
      <c r="R89" s="129" t="str">
        <f t="shared" ca="1" si="31"/>
        <v/>
      </c>
      <c r="S89" s="97"/>
      <c r="T89" s="129" t="str">
        <f t="shared" ca="1" si="32"/>
        <v/>
      </c>
      <c r="U89" s="129" t="e">
        <f t="shared" ca="1" si="36"/>
        <v>#N/A</v>
      </c>
      <c r="V89" s="129" t="str">
        <f t="shared" ca="1" si="33"/>
        <v/>
      </c>
      <c r="W89" s="79">
        <v>80</v>
      </c>
      <c r="X89" s="129" t="str">
        <f t="shared" ca="1" si="34"/>
        <v/>
      </c>
      <c r="Y89" s="97"/>
      <c r="Z89" s="94"/>
      <c r="AA89" s="131"/>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0"/>
      <c r="BA89" s="130"/>
      <c r="BB89" s="94"/>
    </row>
    <row r="90" spans="1:54" x14ac:dyDescent="0.25">
      <c r="A90" s="55"/>
      <c r="B90" s="64"/>
      <c r="C90" s="55"/>
      <c r="D90" s="64"/>
      <c r="E90" s="97"/>
      <c r="F90" s="128" t="e">
        <f ca="1">IF(VLOOKUP(FB_HELP_Aktionskennung,FB_HELP_Aktionstabelle,19)=1,IF(ISTEXT(INDIRECT("Summenblatt!$A"&amp;ROW(F90))),INDIRECT("Summenblatt!$A"&amp;ROW(F90)),""),IF(ISTEXT(INDIRECT("Zusammenfassung!$A"&amp;ROW(F90))),INDIRECT("Zusammenfassung!$A"&amp;ROW(F90)),""))</f>
        <v>#N/A</v>
      </c>
      <c r="G90" s="103"/>
      <c r="H90" s="129" t="str">
        <f t="shared" ca="1" si="25"/>
        <v/>
      </c>
      <c r="I90" s="129" t="str">
        <f t="shared" ca="1" si="26"/>
        <v/>
      </c>
      <c r="J90" s="129" t="str">
        <f t="shared" ca="1" si="27"/>
        <v/>
      </c>
      <c r="K90" s="79">
        <v>81</v>
      </c>
      <c r="L90" s="129" t="str">
        <f t="shared" ca="1" si="28"/>
        <v/>
      </c>
      <c r="M90" s="103"/>
      <c r="N90" s="129" t="str">
        <f t="shared" ca="1" si="29"/>
        <v/>
      </c>
      <c r="O90" s="129" t="e">
        <f t="shared" ca="1" si="35"/>
        <v>#N/A</v>
      </c>
      <c r="P90" s="129" t="str">
        <f t="shared" ca="1" si="30"/>
        <v/>
      </c>
      <c r="Q90" s="79">
        <v>81</v>
      </c>
      <c r="R90" s="129" t="str">
        <f t="shared" ca="1" si="31"/>
        <v/>
      </c>
      <c r="S90" s="97"/>
      <c r="T90" s="129" t="str">
        <f t="shared" ca="1" si="32"/>
        <v/>
      </c>
      <c r="U90" s="129" t="e">
        <f t="shared" ca="1" si="36"/>
        <v>#N/A</v>
      </c>
      <c r="V90" s="129" t="str">
        <f t="shared" ca="1" si="33"/>
        <v/>
      </c>
      <c r="W90" s="79">
        <v>81</v>
      </c>
      <c r="X90" s="129" t="str">
        <f t="shared" ca="1" si="34"/>
        <v/>
      </c>
      <c r="Y90" s="97"/>
      <c r="Z90" s="94"/>
      <c r="AA90" s="131"/>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94"/>
    </row>
    <row r="91" spans="1:54" x14ac:dyDescent="0.25">
      <c r="A91" s="55"/>
      <c r="B91" s="64"/>
      <c r="C91" s="55"/>
      <c r="D91" s="64"/>
      <c r="E91" s="97"/>
      <c r="F91" s="128" t="e">
        <f ca="1">IF(VLOOKUP(FB_HELP_Aktionskennung,FB_HELP_Aktionstabelle,19)=1,IF(ISTEXT(INDIRECT("Summenblatt!$A"&amp;ROW(F91))),INDIRECT("Summenblatt!$A"&amp;ROW(F91)),""),IF(ISTEXT(INDIRECT("Zusammenfassung!$A"&amp;ROW(F91))),INDIRECT("Zusammenfassung!$A"&amp;ROW(F91)),""))</f>
        <v>#N/A</v>
      </c>
      <c r="G91" s="103"/>
      <c r="H91" s="129" t="str">
        <f t="shared" ca="1" si="25"/>
        <v/>
      </c>
      <c r="I91" s="129" t="str">
        <f t="shared" ca="1" si="26"/>
        <v/>
      </c>
      <c r="J91" s="129" t="str">
        <f t="shared" ca="1" si="27"/>
        <v/>
      </c>
      <c r="K91" s="79">
        <v>82</v>
      </c>
      <c r="L91" s="129" t="str">
        <f t="shared" ca="1" si="28"/>
        <v/>
      </c>
      <c r="M91" s="103"/>
      <c r="N91" s="129" t="str">
        <f t="shared" ca="1" si="29"/>
        <v/>
      </c>
      <c r="O91" s="129" t="e">
        <f t="shared" ca="1" si="35"/>
        <v>#N/A</v>
      </c>
      <c r="P91" s="129" t="str">
        <f t="shared" ca="1" si="30"/>
        <v/>
      </c>
      <c r="Q91" s="79">
        <v>82</v>
      </c>
      <c r="R91" s="129" t="str">
        <f t="shared" ca="1" si="31"/>
        <v/>
      </c>
      <c r="S91" s="97"/>
      <c r="T91" s="129" t="str">
        <f t="shared" ca="1" si="32"/>
        <v/>
      </c>
      <c r="U91" s="129" t="e">
        <f t="shared" ca="1" si="36"/>
        <v>#N/A</v>
      </c>
      <c r="V91" s="129" t="str">
        <f t="shared" ca="1" si="33"/>
        <v/>
      </c>
      <c r="W91" s="79">
        <v>82</v>
      </c>
      <c r="X91" s="129" t="str">
        <f t="shared" ca="1" si="34"/>
        <v/>
      </c>
      <c r="Y91" s="97"/>
      <c r="Z91" s="94"/>
      <c r="AA91" s="131"/>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0"/>
      <c r="BA91" s="130"/>
      <c r="BB91" s="94"/>
    </row>
    <row r="92" spans="1:54" x14ac:dyDescent="0.25">
      <c r="A92" s="55"/>
      <c r="B92" s="64"/>
      <c r="C92" s="55"/>
      <c r="D92" s="64"/>
      <c r="E92" s="97"/>
      <c r="F92" s="128" t="e">
        <f ca="1">IF(VLOOKUP(FB_HELP_Aktionskennung,FB_HELP_Aktionstabelle,19)=1,IF(ISTEXT(INDIRECT("Summenblatt!$A"&amp;ROW(F92))),INDIRECT("Summenblatt!$A"&amp;ROW(F92)),""),IF(ISTEXT(INDIRECT("Zusammenfassung!$A"&amp;ROW(F92))),INDIRECT("Zusammenfassung!$A"&amp;ROW(F92)),""))</f>
        <v>#N/A</v>
      </c>
      <c r="G92" s="103"/>
      <c r="H92" s="129" t="str">
        <f t="shared" ca="1" si="25"/>
        <v/>
      </c>
      <c r="I92" s="129" t="str">
        <f t="shared" ca="1" si="26"/>
        <v/>
      </c>
      <c r="J92" s="129" t="str">
        <f t="shared" ca="1" si="27"/>
        <v/>
      </c>
      <c r="K92" s="79">
        <v>83</v>
      </c>
      <c r="L92" s="129" t="str">
        <f t="shared" ca="1" si="28"/>
        <v/>
      </c>
      <c r="M92" s="103"/>
      <c r="N92" s="129" t="str">
        <f t="shared" ca="1" si="29"/>
        <v/>
      </c>
      <c r="O92" s="129" t="e">
        <f t="shared" ca="1" si="35"/>
        <v>#N/A</v>
      </c>
      <c r="P92" s="129" t="str">
        <f t="shared" ca="1" si="30"/>
        <v/>
      </c>
      <c r="Q92" s="79">
        <v>83</v>
      </c>
      <c r="R92" s="129" t="str">
        <f t="shared" ca="1" si="31"/>
        <v/>
      </c>
      <c r="S92" s="97"/>
      <c r="T92" s="129" t="str">
        <f t="shared" ca="1" si="32"/>
        <v/>
      </c>
      <c r="U92" s="129" t="e">
        <f t="shared" ca="1" si="36"/>
        <v>#N/A</v>
      </c>
      <c r="V92" s="129" t="str">
        <f t="shared" ca="1" si="33"/>
        <v/>
      </c>
      <c r="W92" s="79">
        <v>83</v>
      </c>
      <c r="X92" s="129" t="str">
        <f t="shared" ca="1" si="34"/>
        <v/>
      </c>
      <c r="Y92" s="97"/>
      <c r="Z92" s="94"/>
      <c r="AA92" s="131"/>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0"/>
      <c r="BA92" s="130"/>
      <c r="BB92" s="94"/>
    </row>
    <row r="93" spans="1:54" x14ac:dyDescent="0.25">
      <c r="A93" s="55"/>
      <c r="B93" s="64"/>
      <c r="C93" s="55"/>
      <c r="D93" s="64"/>
      <c r="E93" s="97"/>
      <c r="F93" s="128" t="e">
        <f ca="1">IF(VLOOKUP(FB_HELP_Aktionskennung,FB_HELP_Aktionstabelle,19)=1,IF(ISTEXT(INDIRECT("Summenblatt!$A"&amp;ROW(F93))),INDIRECT("Summenblatt!$A"&amp;ROW(F93)),""),IF(ISTEXT(INDIRECT("Zusammenfassung!$A"&amp;ROW(F93))),INDIRECT("Zusammenfassung!$A"&amp;ROW(F93)),""))</f>
        <v>#N/A</v>
      </c>
      <c r="G93" s="103"/>
      <c r="H93" s="129" t="str">
        <f t="shared" ca="1" si="25"/>
        <v/>
      </c>
      <c r="I93" s="129" t="str">
        <f t="shared" ca="1" si="26"/>
        <v/>
      </c>
      <c r="J93" s="129" t="str">
        <f t="shared" ca="1" si="27"/>
        <v/>
      </c>
      <c r="K93" s="79">
        <v>84</v>
      </c>
      <c r="L93" s="129" t="str">
        <f t="shared" ca="1" si="28"/>
        <v/>
      </c>
      <c r="M93" s="103"/>
      <c r="N93" s="129" t="str">
        <f t="shared" ca="1" si="29"/>
        <v/>
      </c>
      <c r="O93" s="129" t="e">
        <f t="shared" ca="1" si="35"/>
        <v>#N/A</v>
      </c>
      <c r="P93" s="129" t="str">
        <f t="shared" ca="1" si="30"/>
        <v/>
      </c>
      <c r="Q93" s="79">
        <v>84</v>
      </c>
      <c r="R93" s="129" t="str">
        <f t="shared" ca="1" si="31"/>
        <v/>
      </c>
      <c r="S93" s="97"/>
      <c r="T93" s="129" t="str">
        <f t="shared" ca="1" si="32"/>
        <v/>
      </c>
      <c r="U93" s="129" t="e">
        <f t="shared" ca="1" si="36"/>
        <v>#N/A</v>
      </c>
      <c r="V93" s="129" t="str">
        <f t="shared" ca="1" si="33"/>
        <v/>
      </c>
      <c r="W93" s="79">
        <v>84</v>
      </c>
      <c r="X93" s="129" t="str">
        <f t="shared" ca="1" si="34"/>
        <v/>
      </c>
      <c r="Y93" s="97"/>
      <c r="Z93" s="94"/>
      <c r="AA93" s="131"/>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0"/>
      <c r="BA93" s="130"/>
      <c r="BB93" s="94"/>
    </row>
    <row r="94" spans="1:54" x14ac:dyDescent="0.25">
      <c r="A94" s="55"/>
      <c r="B94" s="64"/>
      <c r="C94" s="55"/>
      <c r="D94" s="64"/>
      <c r="E94" s="97"/>
      <c r="F94" s="128" t="e">
        <f ca="1">IF(VLOOKUP(FB_HELP_Aktionskennung,FB_HELP_Aktionstabelle,19)=1,IF(ISTEXT(INDIRECT("Summenblatt!$A"&amp;ROW(F94))),INDIRECT("Summenblatt!$A"&amp;ROW(F94)),""),IF(ISTEXT(INDIRECT("Zusammenfassung!$A"&amp;ROW(F94))),INDIRECT("Zusammenfassung!$A"&amp;ROW(F94)),""))</f>
        <v>#N/A</v>
      </c>
      <c r="G94" s="103"/>
      <c r="H94" s="129" t="str">
        <f t="shared" ca="1" si="25"/>
        <v/>
      </c>
      <c r="I94" s="129" t="str">
        <f t="shared" ca="1" si="26"/>
        <v/>
      </c>
      <c r="J94" s="129" t="str">
        <f t="shared" ca="1" si="27"/>
        <v/>
      </c>
      <c r="K94" s="79">
        <v>85</v>
      </c>
      <c r="L94" s="129" t="str">
        <f t="shared" ca="1" si="28"/>
        <v/>
      </c>
      <c r="M94" s="103"/>
      <c r="N94" s="129" t="str">
        <f t="shared" ca="1" si="29"/>
        <v/>
      </c>
      <c r="O94" s="129" t="e">
        <f t="shared" ca="1" si="35"/>
        <v>#N/A</v>
      </c>
      <c r="P94" s="129" t="str">
        <f t="shared" ca="1" si="30"/>
        <v/>
      </c>
      <c r="Q94" s="79">
        <v>85</v>
      </c>
      <c r="R94" s="129" t="str">
        <f t="shared" ca="1" si="31"/>
        <v/>
      </c>
      <c r="S94" s="97"/>
      <c r="T94" s="129" t="str">
        <f t="shared" ca="1" si="32"/>
        <v/>
      </c>
      <c r="U94" s="129" t="e">
        <f t="shared" ca="1" si="36"/>
        <v>#N/A</v>
      </c>
      <c r="V94" s="129" t="str">
        <f t="shared" ca="1" si="33"/>
        <v/>
      </c>
      <c r="W94" s="79">
        <v>85</v>
      </c>
      <c r="X94" s="129" t="str">
        <f t="shared" ca="1" si="34"/>
        <v/>
      </c>
      <c r="Y94" s="97"/>
      <c r="Z94" s="94"/>
      <c r="AA94" s="131"/>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0"/>
      <c r="BA94" s="130"/>
      <c r="BB94" s="94"/>
    </row>
    <row r="95" spans="1:54" x14ac:dyDescent="0.25">
      <c r="A95" s="55"/>
      <c r="B95" s="64"/>
      <c r="C95" s="55"/>
      <c r="D95" s="64"/>
      <c r="E95" s="97"/>
      <c r="F95" s="128" t="e">
        <f ca="1">IF(VLOOKUP(FB_HELP_Aktionskennung,FB_HELP_Aktionstabelle,19)=1,IF(ISTEXT(INDIRECT("Summenblatt!$A"&amp;ROW(F95))),INDIRECT("Summenblatt!$A"&amp;ROW(F95)),""),IF(ISTEXT(INDIRECT("Zusammenfassung!$A"&amp;ROW(F95))),INDIRECT("Zusammenfassung!$A"&amp;ROW(F95)),""))</f>
        <v>#N/A</v>
      </c>
      <c r="G95" s="103"/>
      <c r="H95" s="129" t="str">
        <f t="shared" ca="1" si="25"/>
        <v/>
      </c>
      <c r="I95" s="129" t="str">
        <f t="shared" ca="1" si="26"/>
        <v/>
      </c>
      <c r="J95" s="129" t="str">
        <f t="shared" ca="1" si="27"/>
        <v/>
      </c>
      <c r="K95" s="79">
        <v>86</v>
      </c>
      <c r="L95" s="129" t="str">
        <f t="shared" ca="1" si="28"/>
        <v/>
      </c>
      <c r="M95" s="103"/>
      <c r="N95" s="129" t="str">
        <f t="shared" ca="1" si="29"/>
        <v/>
      </c>
      <c r="O95" s="129" t="e">
        <f t="shared" ca="1" si="35"/>
        <v>#N/A</v>
      </c>
      <c r="P95" s="129" t="str">
        <f t="shared" ca="1" si="30"/>
        <v/>
      </c>
      <c r="Q95" s="79">
        <v>86</v>
      </c>
      <c r="R95" s="129" t="str">
        <f t="shared" ca="1" si="31"/>
        <v/>
      </c>
      <c r="S95" s="97"/>
      <c r="T95" s="129" t="str">
        <f t="shared" ca="1" si="32"/>
        <v/>
      </c>
      <c r="U95" s="129" t="e">
        <f t="shared" ca="1" si="36"/>
        <v>#N/A</v>
      </c>
      <c r="V95" s="129" t="str">
        <f t="shared" ca="1" si="33"/>
        <v/>
      </c>
      <c r="W95" s="79">
        <v>86</v>
      </c>
      <c r="X95" s="129" t="str">
        <f t="shared" ca="1" si="34"/>
        <v/>
      </c>
      <c r="Y95" s="97"/>
      <c r="Z95" s="94"/>
      <c r="AA95" s="131"/>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0"/>
      <c r="BA95" s="130"/>
      <c r="BB95" s="94"/>
    </row>
    <row r="96" spans="1:54" x14ac:dyDescent="0.25">
      <c r="A96" s="55"/>
      <c r="B96" s="64"/>
      <c r="C96" s="55"/>
      <c r="D96" s="64"/>
      <c r="E96" s="97"/>
      <c r="F96" s="128" t="e">
        <f ca="1">IF(VLOOKUP(FB_HELP_Aktionskennung,FB_HELP_Aktionstabelle,19)=1,IF(ISTEXT(INDIRECT("Summenblatt!$A"&amp;ROW(F96))),INDIRECT("Summenblatt!$A"&amp;ROW(F96)),""),IF(ISTEXT(INDIRECT("Zusammenfassung!$A"&amp;ROW(F96))),INDIRECT("Zusammenfassung!$A"&amp;ROW(F96)),""))</f>
        <v>#N/A</v>
      </c>
      <c r="G96" s="103"/>
      <c r="H96" s="129" t="str">
        <f t="shared" ca="1" si="25"/>
        <v/>
      </c>
      <c r="I96" s="129" t="str">
        <f t="shared" ca="1" si="26"/>
        <v/>
      </c>
      <c r="J96" s="129" t="str">
        <f t="shared" ca="1" si="27"/>
        <v/>
      </c>
      <c r="K96" s="79">
        <v>87</v>
      </c>
      <c r="L96" s="129" t="str">
        <f t="shared" ca="1" si="28"/>
        <v/>
      </c>
      <c r="M96" s="103"/>
      <c r="N96" s="129" t="str">
        <f t="shared" ca="1" si="29"/>
        <v/>
      </c>
      <c r="O96" s="129" t="e">
        <f t="shared" ca="1" si="35"/>
        <v>#N/A</v>
      </c>
      <c r="P96" s="129" t="str">
        <f t="shared" ca="1" si="30"/>
        <v/>
      </c>
      <c r="Q96" s="79">
        <v>87</v>
      </c>
      <c r="R96" s="129" t="str">
        <f t="shared" ca="1" si="31"/>
        <v/>
      </c>
      <c r="S96" s="97"/>
      <c r="T96" s="129" t="str">
        <f t="shared" ca="1" si="32"/>
        <v/>
      </c>
      <c r="U96" s="129" t="e">
        <f t="shared" ca="1" si="36"/>
        <v>#N/A</v>
      </c>
      <c r="V96" s="129" t="str">
        <f t="shared" ca="1" si="33"/>
        <v/>
      </c>
      <c r="W96" s="79">
        <v>87</v>
      </c>
      <c r="X96" s="129" t="str">
        <f t="shared" ca="1" si="34"/>
        <v/>
      </c>
      <c r="Y96" s="97"/>
      <c r="Z96" s="94"/>
      <c r="AA96" s="131"/>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0"/>
      <c r="BA96" s="130"/>
      <c r="BB96" s="94"/>
    </row>
    <row r="97" spans="1:54" x14ac:dyDescent="0.25">
      <c r="A97" s="55"/>
      <c r="B97" s="64"/>
      <c r="C97" s="55"/>
      <c r="D97" s="64"/>
      <c r="E97" s="97"/>
      <c r="F97" s="128" t="e">
        <f ca="1">IF(VLOOKUP(FB_HELP_Aktionskennung,FB_HELP_Aktionstabelle,19)=1,IF(ISTEXT(INDIRECT("Summenblatt!$A"&amp;ROW(F97))),INDIRECT("Summenblatt!$A"&amp;ROW(F97)),""),IF(ISTEXT(INDIRECT("Zusammenfassung!$A"&amp;ROW(F97))),INDIRECT("Zusammenfassung!$A"&amp;ROW(F97)),""))</f>
        <v>#N/A</v>
      </c>
      <c r="G97" s="103"/>
      <c r="H97" s="129" t="str">
        <f t="shared" ca="1" si="25"/>
        <v/>
      </c>
      <c r="I97" s="129" t="str">
        <f t="shared" ca="1" si="26"/>
        <v/>
      </c>
      <c r="J97" s="129" t="str">
        <f t="shared" ca="1" si="27"/>
        <v/>
      </c>
      <c r="K97" s="79">
        <v>88</v>
      </c>
      <c r="L97" s="129" t="str">
        <f t="shared" ca="1" si="28"/>
        <v/>
      </c>
      <c r="M97" s="103"/>
      <c r="N97" s="129" t="str">
        <f t="shared" ca="1" si="29"/>
        <v/>
      </c>
      <c r="O97" s="129" t="e">
        <f t="shared" ca="1" si="35"/>
        <v>#N/A</v>
      </c>
      <c r="P97" s="129" t="str">
        <f t="shared" ca="1" si="30"/>
        <v/>
      </c>
      <c r="Q97" s="79">
        <v>88</v>
      </c>
      <c r="R97" s="129" t="str">
        <f t="shared" ca="1" si="31"/>
        <v/>
      </c>
      <c r="S97" s="97"/>
      <c r="T97" s="129" t="str">
        <f t="shared" ca="1" si="32"/>
        <v/>
      </c>
      <c r="U97" s="129" t="e">
        <f t="shared" ca="1" si="36"/>
        <v>#N/A</v>
      </c>
      <c r="V97" s="129" t="str">
        <f t="shared" ca="1" si="33"/>
        <v/>
      </c>
      <c r="W97" s="79">
        <v>88</v>
      </c>
      <c r="X97" s="129" t="str">
        <f t="shared" ca="1" si="34"/>
        <v/>
      </c>
      <c r="Y97" s="97"/>
      <c r="Z97" s="94"/>
      <c r="AA97" s="131"/>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0"/>
      <c r="BA97" s="130"/>
      <c r="BB97" s="94"/>
    </row>
    <row r="98" spans="1:54" x14ac:dyDescent="0.25">
      <c r="A98" s="55"/>
      <c r="B98" s="64"/>
      <c r="C98" s="55"/>
      <c r="D98" s="64"/>
      <c r="E98" s="97"/>
      <c r="F98" s="128" t="e">
        <f ca="1">IF(VLOOKUP(FB_HELP_Aktionskennung,FB_HELP_Aktionstabelle,19)=1,IF(ISTEXT(INDIRECT("Summenblatt!$A"&amp;ROW(F98))),INDIRECT("Summenblatt!$A"&amp;ROW(F98)),""),IF(ISTEXT(INDIRECT("Zusammenfassung!$A"&amp;ROW(F98))),INDIRECT("Zusammenfassung!$A"&amp;ROW(F98)),""))</f>
        <v>#N/A</v>
      </c>
      <c r="G98" s="103"/>
      <c r="H98" s="129" t="str">
        <f t="shared" ca="1" si="25"/>
        <v/>
      </c>
      <c r="I98" s="129" t="str">
        <f t="shared" ca="1" si="26"/>
        <v/>
      </c>
      <c r="J98" s="129" t="str">
        <f t="shared" ca="1" si="27"/>
        <v/>
      </c>
      <c r="K98" s="79">
        <v>89</v>
      </c>
      <c r="L98" s="129" t="str">
        <f t="shared" ca="1" si="28"/>
        <v/>
      </c>
      <c r="M98" s="103"/>
      <c r="N98" s="129" t="str">
        <f t="shared" ca="1" si="29"/>
        <v/>
      </c>
      <c r="O98" s="129" t="e">
        <f t="shared" ca="1" si="35"/>
        <v>#N/A</v>
      </c>
      <c r="P98" s="129" t="str">
        <f t="shared" ca="1" si="30"/>
        <v/>
      </c>
      <c r="Q98" s="79">
        <v>89</v>
      </c>
      <c r="R98" s="129" t="str">
        <f t="shared" ca="1" si="31"/>
        <v/>
      </c>
      <c r="S98" s="97"/>
      <c r="T98" s="129" t="str">
        <f t="shared" ca="1" si="32"/>
        <v/>
      </c>
      <c r="U98" s="129" t="e">
        <f t="shared" ca="1" si="36"/>
        <v>#N/A</v>
      </c>
      <c r="V98" s="129" t="str">
        <f t="shared" ca="1" si="33"/>
        <v/>
      </c>
      <c r="W98" s="79">
        <v>89</v>
      </c>
      <c r="X98" s="129" t="str">
        <f t="shared" ca="1" si="34"/>
        <v/>
      </c>
      <c r="Y98" s="97"/>
      <c r="Z98" s="94"/>
      <c r="AA98" s="131"/>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0"/>
      <c r="BA98" s="130"/>
      <c r="BB98" s="94"/>
    </row>
    <row r="99" spans="1:54" x14ac:dyDescent="0.25">
      <c r="A99" s="55"/>
      <c r="B99" s="64"/>
      <c r="C99" s="55"/>
      <c r="D99" s="64"/>
      <c r="E99" s="97"/>
      <c r="F99" s="128" t="e">
        <f ca="1">IF(VLOOKUP(FB_HELP_Aktionskennung,FB_HELP_Aktionstabelle,19)=1,IF(ISTEXT(INDIRECT("Summenblatt!$A"&amp;ROW(F99))),INDIRECT("Summenblatt!$A"&amp;ROW(F99)),""),IF(ISTEXT(INDIRECT("Zusammenfassung!$A"&amp;ROW(F99))),INDIRECT("Zusammenfassung!$A"&amp;ROW(F99)),""))</f>
        <v>#N/A</v>
      </c>
      <c r="G99" s="103"/>
      <c r="H99" s="129" t="str">
        <f t="shared" ca="1" si="25"/>
        <v/>
      </c>
      <c r="I99" s="129" t="str">
        <f t="shared" ca="1" si="26"/>
        <v/>
      </c>
      <c r="J99" s="129" t="str">
        <f t="shared" ca="1" si="27"/>
        <v/>
      </c>
      <c r="K99" s="79">
        <v>90</v>
      </c>
      <c r="L99" s="129" t="str">
        <f t="shared" ca="1" si="28"/>
        <v/>
      </c>
      <c r="M99" s="103"/>
      <c r="N99" s="129" t="str">
        <f t="shared" ca="1" si="29"/>
        <v/>
      </c>
      <c r="O99" s="129" t="e">
        <f t="shared" ca="1" si="35"/>
        <v>#N/A</v>
      </c>
      <c r="P99" s="129" t="str">
        <f t="shared" ca="1" si="30"/>
        <v/>
      </c>
      <c r="Q99" s="79">
        <v>90</v>
      </c>
      <c r="R99" s="129" t="str">
        <f t="shared" ca="1" si="31"/>
        <v/>
      </c>
      <c r="S99" s="97"/>
      <c r="T99" s="129" t="str">
        <f t="shared" ca="1" si="32"/>
        <v/>
      </c>
      <c r="U99" s="129" t="e">
        <f t="shared" ca="1" si="36"/>
        <v>#N/A</v>
      </c>
      <c r="V99" s="129" t="str">
        <f t="shared" ca="1" si="33"/>
        <v/>
      </c>
      <c r="W99" s="79">
        <v>90</v>
      </c>
      <c r="X99" s="129" t="str">
        <f t="shared" ca="1" si="34"/>
        <v/>
      </c>
      <c r="Y99" s="97"/>
      <c r="Z99" s="94"/>
      <c r="AA99" s="131"/>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0"/>
      <c r="BA99" s="130"/>
      <c r="BB99" s="94"/>
    </row>
    <row r="100" spans="1:54" x14ac:dyDescent="0.25">
      <c r="A100" s="55"/>
      <c r="B100" s="64"/>
      <c r="C100" s="55"/>
      <c r="D100" s="64"/>
      <c r="E100" s="97"/>
      <c r="F100" s="128" t="e">
        <f ca="1">IF(VLOOKUP(FB_HELP_Aktionskennung,FB_HELP_Aktionstabelle,19)=1,IF(ISTEXT(INDIRECT("Summenblatt!$A"&amp;ROW(F100))),INDIRECT("Summenblatt!$A"&amp;ROW(F100)),""),IF(ISTEXT(INDIRECT("Zusammenfassung!$A"&amp;ROW(F100))),INDIRECT("Zusammenfassung!$A"&amp;ROW(F100)),""))</f>
        <v>#N/A</v>
      </c>
      <c r="G100" s="103"/>
      <c r="H100" s="129" t="str">
        <f t="shared" ca="1" si="25"/>
        <v/>
      </c>
      <c r="I100" s="129" t="str">
        <f t="shared" ca="1" si="26"/>
        <v/>
      </c>
      <c r="J100" s="129" t="str">
        <f t="shared" ca="1" si="27"/>
        <v/>
      </c>
      <c r="K100" s="79">
        <v>91</v>
      </c>
      <c r="L100" s="129" t="str">
        <f t="shared" ca="1" si="28"/>
        <v/>
      </c>
      <c r="M100" s="103"/>
      <c r="N100" s="129" t="str">
        <f t="shared" ca="1" si="29"/>
        <v/>
      </c>
      <c r="O100" s="129" t="e">
        <f t="shared" ca="1" si="35"/>
        <v>#N/A</v>
      </c>
      <c r="P100" s="129" t="str">
        <f t="shared" ca="1" si="30"/>
        <v/>
      </c>
      <c r="Q100" s="79">
        <v>91</v>
      </c>
      <c r="R100" s="129" t="str">
        <f t="shared" ca="1" si="31"/>
        <v/>
      </c>
      <c r="S100" s="97"/>
      <c r="T100" s="129" t="str">
        <f t="shared" ca="1" si="32"/>
        <v/>
      </c>
      <c r="U100" s="129" t="e">
        <f t="shared" ca="1" si="36"/>
        <v>#N/A</v>
      </c>
      <c r="V100" s="129" t="str">
        <f t="shared" ca="1" si="33"/>
        <v/>
      </c>
      <c r="W100" s="79">
        <v>91</v>
      </c>
      <c r="X100" s="129" t="str">
        <f t="shared" ca="1" si="34"/>
        <v/>
      </c>
      <c r="Y100" s="97"/>
      <c r="Z100" s="94"/>
      <c r="AA100" s="131"/>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0"/>
      <c r="BA100" s="130"/>
      <c r="BB100" s="94"/>
    </row>
    <row r="101" spans="1:54" x14ac:dyDescent="0.25">
      <c r="A101" s="55"/>
      <c r="B101" s="64"/>
      <c r="C101" s="55"/>
      <c r="D101" s="64"/>
      <c r="E101" s="97"/>
      <c r="F101" s="128" t="e">
        <f ca="1">IF(VLOOKUP(FB_HELP_Aktionskennung,FB_HELP_Aktionstabelle,19)=1,IF(ISTEXT(INDIRECT("Summenblatt!$A"&amp;ROW(F101))),INDIRECT("Summenblatt!$A"&amp;ROW(F101)),""),IF(ISTEXT(INDIRECT("Zusammenfassung!$A"&amp;ROW(F101))),INDIRECT("Zusammenfassung!$A"&amp;ROW(F101)),""))</f>
        <v>#N/A</v>
      </c>
      <c r="G101" s="103"/>
      <c r="H101" s="129" t="str">
        <f t="shared" ca="1" si="25"/>
        <v/>
      </c>
      <c r="I101" s="129" t="str">
        <f t="shared" ca="1" si="26"/>
        <v/>
      </c>
      <c r="J101" s="129" t="str">
        <f t="shared" ca="1" si="27"/>
        <v/>
      </c>
      <c r="K101" s="79">
        <v>92</v>
      </c>
      <c r="L101" s="129" t="str">
        <f t="shared" ca="1" si="28"/>
        <v/>
      </c>
      <c r="M101" s="103"/>
      <c r="N101" s="129" t="str">
        <f t="shared" ca="1" si="29"/>
        <v/>
      </c>
      <c r="O101" s="129" t="e">
        <f t="shared" ca="1" si="35"/>
        <v>#N/A</v>
      </c>
      <c r="P101" s="129" t="str">
        <f t="shared" ca="1" si="30"/>
        <v/>
      </c>
      <c r="Q101" s="79">
        <v>92</v>
      </c>
      <c r="R101" s="129" t="str">
        <f t="shared" ca="1" si="31"/>
        <v/>
      </c>
      <c r="S101" s="97"/>
      <c r="T101" s="129" t="str">
        <f t="shared" ca="1" si="32"/>
        <v/>
      </c>
      <c r="U101" s="129" t="e">
        <f t="shared" ca="1" si="36"/>
        <v>#N/A</v>
      </c>
      <c r="V101" s="129" t="str">
        <f t="shared" ca="1" si="33"/>
        <v/>
      </c>
      <c r="W101" s="79">
        <v>92</v>
      </c>
      <c r="X101" s="129" t="str">
        <f t="shared" ca="1" si="34"/>
        <v/>
      </c>
      <c r="Y101" s="97"/>
      <c r="Z101" s="94"/>
      <c r="AA101" s="118"/>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94"/>
    </row>
    <row r="102" spans="1:54" x14ac:dyDescent="0.25">
      <c r="A102" s="55"/>
      <c r="B102" s="64"/>
      <c r="C102" s="55"/>
      <c r="D102" s="64"/>
      <c r="E102" s="97"/>
      <c r="F102" s="128" t="e">
        <f ca="1">IF(VLOOKUP(FB_HELP_Aktionskennung,FB_HELP_Aktionstabelle,19)=1,IF(ISTEXT(INDIRECT("Summenblatt!$A"&amp;ROW(F102))),INDIRECT("Summenblatt!$A"&amp;ROW(F102)),""),IF(ISTEXT(INDIRECT("Zusammenfassung!$A"&amp;ROW(F102))),INDIRECT("Zusammenfassung!$A"&amp;ROW(F102)),""))</f>
        <v>#N/A</v>
      </c>
      <c r="G102" s="103"/>
      <c r="H102" s="129" t="str">
        <f t="shared" ca="1" si="25"/>
        <v/>
      </c>
      <c r="I102" s="129" t="str">
        <f t="shared" ca="1" si="26"/>
        <v/>
      </c>
      <c r="J102" s="129" t="str">
        <f t="shared" ca="1" si="27"/>
        <v/>
      </c>
      <c r="K102" s="79">
        <v>93</v>
      </c>
      <c r="L102" s="129" t="str">
        <f t="shared" ca="1" si="28"/>
        <v/>
      </c>
      <c r="M102" s="103"/>
      <c r="N102" s="129" t="str">
        <f t="shared" ca="1" si="29"/>
        <v/>
      </c>
      <c r="O102" s="129" t="e">
        <f t="shared" ca="1" si="35"/>
        <v>#N/A</v>
      </c>
      <c r="P102" s="129" t="str">
        <f t="shared" ca="1" si="30"/>
        <v/>
      </c>
      <c r="Q102" s="79">
        <v>93</v>
      </c>
      <c r="R102" s="129" t="str">
        <f t="shared" ca="1" si="31"/>
        <v/>
      </c>
      <c r="S102" s="97"/>
      <c r="T102" s="129" t="str">
        <f t="shared" ca="1" si="32"/>
        <v/>
      </c>
      <c r="U102" s="129" t="e">
        <f t="shared" ca="1" si="36"/>
        <v>#N/A</v>
      </c>
      <c r="V102" s="129" t="str">
        <f t="shared" ca="1" si="33"/>
        <v/>
      </c>
      <c r="W102" s="79">
        <v>93</v>
      </c>
      <c r="X102" s="129" t="str">
        <f t="shared" ca="1" si="34"/>
        <v/>
      </c>
      <c r="Y102" s="97"/>
      <c r="Z102" s="94"/>
      <c r="BB102" s="94"/>
    </row>
    <row r="103" spans="1:54" x14ac:dyDescent="0.25">
      <c r="A103" s="55"/>
      <c r="B103" s="64"/>
      <c r="C103" s="55"/>
      <c r="D103" s="64"/>
      <c r="E103" s="97"/>
      <c r="F103" s="128" t="e">
        <f ca="1">IF(VLOOKUP(FB_HELP_Aktionskennung,FB_HELP_Aktionstabelle,19)=1,IF(ISTEXT(INDIRECT("Summenblatt!$A"&amp;ROW(F103))),INDIRECT("Summenblatt!$A"&amp;ROW(F103)),""),IF(ISTEXT(INDIRECT("Zusammenfassung!$A"&amp;ROW(F103))),INDIRECT("Zusammenfassung!$A"&amp;ROW(F103)),""))</f>
        <v>#N/A</v>
      </c>
      <c r="G103" s="103"/>
      <c r="H103" s="129" t="str">
        <f t="shared" ca="1" si="25"/>
        <v/>
      </c>
      <c r="I103" s="129" t="str">
        <f t="shared" ca="1" si="26"/>
        <v/>
      </c>
      <c r="J103" s="129" t="str">
        <f t="shared" ca="1" si="27"/>
        <v/>
      </c>
      <c r="K103" s="79">
        <v>94</v>
      </c>
      <c r="L103" s="129" t="str">
        <f t="shared" ca="1" si="28"/>
        <v/>
      </c>
      <c r="M103" s="103"/>
      <c r="N103" s="129" t="str">
        <f t="shared" ca="1" si="29"/>
        <v/>
      </c>
      <c r="O103" s="129" t="e">
        <f t="shared" ca="1" si="35"/>
        <v>#N/A</v>
      </c>
      <c r="P103" s="129" t="str">
        <f t="shared" ca="1" si="30"/>
        <v/>
      </c>
      <c r="Q103" s="79">
        <v>94</v>
      </c>
      <c r="R103" s="129" t="str">
        <f t="shared" ca="1" si="31"/>
        <v/>
      </c>
      <c r="S103" s="97"/>
      <c r="T103" s="129" t="str">
        <f t="shared" ca="1" si="32"/>
        <v/>
      </c>
      <c r="U103" s="129" t="e">
        <f t="shared" ca="1" si="36"/>
        <v>#N/A</v>
      </c>
      <c r="V103" s="129" t="str">
        <f t="shared" ca="1" si="33"/>
        <v/>
      </c>
      <c r="W103" s="79">
        <v>94</v>
      </c>
      <c r="X103" s="129" t="str">
        <f t="shared" ca="1" si="34"/>
        <v/>
      </c>
      <c r="Y103" s="97"/>
      <c r="Z103" s="94"/>
      <c r="BB103" s="94"/>
    </row>
    <row r="104" spans="1:54" x14ac:dyDescent="0.25">
      <c r="A104" s="55"/>
      <c r="B104" s="64"/>
      <c r="C104" s="55"/>
      <c r="D104" s="64"/>
      <c r="E104" s="97"/>
      <c r="F104" s="128" t="e">
        <f ca="1">IF(VLOOKUP(FB_HELP_Aktionskennung,FB_HELP_Aktionstabelle,19)=1,IF(ISTEXT(INDIRECT("Summenblatt!$A"&amp;ROW(F104))),INDIRECT("Summenblatt!$A"&amp;ROW(F104)),""),IF(ISTEXT(INDIRECT("Zusammenfassung!$A"&amp;ROW(F104))),INDIRECT("Zusammenfassung!$A"&amp;ROW(F104)),""))</f>
        <v>#N/A</v>
      </c>
      <c r="G104" s="103"/>
      <c r="H104" s="129" t="str">
        <f t="shared" ca="1" si="25"/>
        <v/>
      </c>
      <c r="I104" s="129" t="str">
        <f t="shared" ca="1" si="26"/>
        <v/>
      </c>
      <c r="J104" s="129" t="str">
        <f t="shared" ca="1" si="27"/>
        <v/>
      </c>
      <c r="K104" s="79">
        <v>95</v>
      </c>
      <c r="L104" s="129" t="str">
        <f t="shared" ca="1" si="28"/>
        <v/>
      </c>
      <c r="M104" s="103"/>
      <c r="N104" s="129" t="str">
        <f t="shared" ca="1" si="29"/>
        <v/>
      </c>
      <c r="O104" s="129" t="e">
        <f t="shared" ca="1" si="35"/>
        <v>#N/A</v>
      </c>
      <c r="P104" s="129" t="str">
        <f t="shared" ca="1" si="30"/>
        <v/>
      </c>
      <c r="Q104" s="79">
        <v>95</v>
      </c>
      <c r="R104" s="129" t="str">
        <f t="shared" ca="1" si="31"/>
        <v/>
      </c>
      <c r="S104" s="97"/>
      <c r="T104" s="129" t="str">
        <f t="shared" ca="1" si="32"/>
        <v/>
      </c>
      <c r="U104" s="129" t="e">
        <f t="shared" ca="1" si="36"/>
        <v>#N/A</v>
      </c>
      <c r="V104" s="129" t="str">
        <f t="shared" ca="1" si="33"/>
        <v/>
      </c>
      <c r="W104" s="79">
        <v>95</v>
      </c>
      <c r="X104" s="129" t="str">
        <f t="shared" ca="1" si="34"/>
        <v/>
      </c>
      <c r="Y104" s="97"/>
      <c r="Z104" s="94"/>
      <c r="BB104" s="94"/>
    </row>
    <row r="105" spans="1:54" x14ac:dyDescent="0.25">
      <c r="A105" s="55"/>
      <c r="B105" s="64"/>
      <c r="C105" s="55"/>
      <c r="D105" s="64"/>
      <c r="E105" s="97"/>
      <c r="F105" s="128" t="e">
        <f ca="1">IF(VLOOKUP(FB_HELP_Aktionskennung,FB_HELP_Aktionstabelle,19)=1,IF(ISTEXT(INDIRECT("Summenblatt!$A"&amp;ROW(F105))),INDIRECT("Summenblatt!$A"&amp;ROW(F105)),""),IF(ISTEXT(INDIRECT("Zusammenfassung!$A"&amp;ROW(F105))),INDIRECT("Zusammenfassung!$A"&amp;ROW(F105)),""))</f>
        <v>#N/A</v>
      </c>
      <c r="G105" s="103"/>
      <c r="H105" s="129" t="str">
        <f t="shared" ca="1" si="25"/>
        <v/>
      </c>
      <c r="I105" s="129" t="str">
        <f t="shared" ca="1" si="26"/>
        <v/>
      </c>
      <c r="J105" s="129" t="str">
        <f t="shared" ca="1" si="27"/>
        <v/>
      </c>
      <c r="K105" s="79">
        <v>96</v>
      </c>
      <c r="L105" s="129" t="str">
        <f t="shared" ca="1" si="28"/>
        <v/>
      </c>
      <c r="M105" s="103"/>
      <c r="N105" s="129" t="str">
        <f t="shared" ca="1" si="29"/>
        <v/>
      </c>
      <c r="O105" s="129" t="e">
        <f t="shared" ca="1" si="35"/>
        <v>#N/A</v>
      </c>
      <c r="P105" s="129" t="str">
        <f t="shared" ca="1" si="30"/>
        <v/>
      </c>
      <c r="Q105" s="79">
        <v>96</v>
      </c>
      <c r="R105" s="129" t="str">
        <f t="shared" ca="1" si="31"/>
        <v/>
      </c>
      <c r="S105" s="97"/>
      <c r="T105" s="129" t="str">
        <f t="shared" ca="1" si="32"/>
        <v/>
      </c>
      <c r="U105" s="129" t="e">
        <f t="shared" ca="1" si="36"/>
        <v>#N/A</v>
      </c>
      <c r="V105" s="129" t="str">
        <f t="shared" ca="1" si="33"/>
        <v/>
      </c>
      <c r="W105" s="79">
        <v>96</v>
      </c>
      <c r="X105" s="129" t="str">
        <f t="shared" ca="1" si="34"/>
        <v/>
      </c>
      <c r="Y105" s="97"/>
      <c r="Z105" s="94"/>
      <c r="BB105" s="94"/>
    </row>
    <row r="106" spans="1:54" x14ac:dyDescent="0.25">
      <c r="A106" s="55"/>
      <c r="B106" s="64"/>
      <c r="C106" s="55"/>
      <c r="D106" s="64"/>
      <c r="E106" s="97"/>
      <c r="F106" s="128" t="e">
        <f ca="1">IF(VLOOKUP(FB_HELP_Aktionskennung,FB_HELP_Aktionstabelle,19)=1,IF(ISTEXT(INDIRECT("Summenblatt!$A"&amp;ROW(F106))),INDIRECT("Summenblatt!$A"&amp;ROW(F106)),""),IF(ISTEXT(INDIRECT("Zusammenfassung!$A"&amp;ROW(F106))),INDIRECT("Zusammenfassung!$A"&amp;ROW(F106)),""))</f>
        <v>#N/A</v>
      </c>
      <c r="G106" s="103"/>
      <c r="H106" s="129" t="str">
        <f t="shared" ca="1" si="25"/>
        <v/>
      </c>
      <c r="I106" s="129" t="str">
        <f t="shared" ca="1" si="26"/>
        <v/>
      </c>
      <c r="J106" s="129" t="str">
        <f ca="1">IF(ISNUMBER(CODE(LEFT(I106,1))*100),CODE(LEFT(I106,1))*100+IF(LEN(I106)=2,VALUE(RIGHT(I106,1)),VALUE(RIGHT(I106,2))),"")</f>
        <v/>
      </c>
      <c r="K106" s="79">
        <v>97</v>
      </c>
      <c r="L106" s="129" t="str">
        <f ca="1">IF(ISERROR(VLOOKUP(K106,$H$10:$K$109,2,FALSE)),"",VLOOKUP(K106,$H$10:$K$109,2,FALSE))</f>
        <v/>
      </c>
      <c r="M106" s="103"/>
      <c r="N106" s="129" t="str">
        <f t="shared" ca="1" si="29"/>
        <v/>
      </c>
      <c r="O106" s="129" t="e">
        <f t="shared" ca="1" si="35"/>
        <v>#N/A</v>
      </c>
      <c r="P106" s="129" t="str">
        <f ca="1">IF(ISNUMBER(CODE(LEFT(O106,1))*100),CODE(LEFT(O106,1))*100+IF(LEN(O106)=2,VALUE(RIGHT(O106,1)),VALUE(RIGHT(O106,2))),"")</f>
        <v/>
      </c>
      <c r="Q106" s="79">
        <v>97</v>
      </c>
      <c r="R106" s="129" t="str">
        <f ca="1">IF(ISERROR(VLOOKUP(Q106,$N$10:$Q$109,2,FALSE)),"",VLOOKUP(Q106,$N$10:$Q$109,2,FALSE))</f>
        <v/>
      </c>
      <c r="S106" s="97"/>
      <c r="T106" s="129" t="str">
        <f t="shared" ca="1" si="32"/>
        <v/>
      </c>
      <c r="U106" s="129" t="e">
        <f t="shared" ca="1" si="36"/>
        <v>#N/A</v>
      </c>
      <c r="V106" s="129" t="str">
        <f ca="1">IF(ISNUMBER(CODE(LEFT(U106,1))*100),CODE(LEFT(U106,1))*100+IF(LEN(U106)=2,VALUE(RIGHT(U106,1)),VALUE(RIGHT(U106,2))),"")</f>
        <v/>
      </c>
      <c r="W106" s="79">
        <v>97</v>
      </c>
      <c r="X106" s="129" t="str">
        <f ca="1">IF(ISERROR(VLOOKUP(W106,$T$10:$V$109,2,FALSE)),"",VLOOKUP(W106,$T$10:$V$109,2,FALSE))</f>
        <v/>
      </c>
      <c r="Y106" s="97"/>
      <c r="Z106" s="94"/>
      <c r="BB106" s="94"/>
    </row>
    <row r="107" spans="1:54" x14ac:dyDescent="0.25">
      <c r="A107" s="55"/>
      <c r="B107" s="64"/>
      <c r="C107" s="55"/>
      <c r="D107" s="64"/>
      <c r="E107" s="97"/>
      <c r="F107" s="128" t="e">
        <f ca="1">IF(VLOOKUP(FB_HELP_Aktionskennung,FB_HELP_Aktionstabelle,19)=1,IF(ISTEXT(INDIRECT("Summenblatt!$A"&amp;ROW(F107))),INDIRECT("Summenblatt!$A"&amp;ROW(F107)),""),IF(ISTEXT(INDIRECT("Zusammenfassung!$A"&amp;ROW(F107))),INDIRECT("Zusammenfassung!$A"&amp;ROW(F107)),""))</f>
        <v>#N/A</v>
      </c>
      <c r="G107" s="103"/>
      <c r="H107" s="129" t="str">
        <f t="shared" ca="1" si="25"/>
        <v/>
      </c>
      <c r="I107" s="129" t="str">
        <f t="shared" ca="1" si="26"/>
        <v/>
      </c>
      <c r="J107" s="129" t="str">
        <f ca="1">IF(ISNUMBER(CODE(LEFT(I107,1))*100),CODE(LEFT(I107,1))*100+IF(LEN(I107)=2,VALUE(RIGHT(I107,1)),VALUE(RIGHT(I107,2))),"")</f>
        <v/>
      </c>
      <c r="K107" s="79">
        <v>98</v>
      </c>
      <c r="L107" s="129" t="str">
        <f ca="1">IF(ISERROR(VLOOKUP(K107,$H$10:$K$109,2,FALSE)),"",VLOOKUP(K107,$H$10:$K$109,2,FALSE))</f>
        <v/>
      </c>
      <c r="M107" s="103"/>
      <c r="N107" s="129" t="str">
        <f t="shared" ca="1" si="29"/>
        <v/>
      </c>
      <c r="O107" s="129" t="e">
        <f t="shared" ca="1" si="35"/>
        <v>#N/A</v>
      </c>
      <c r="P107" s="129" t="str">
        <f ca="1">IF(ISNUMBER(CODE(LEFT(O107,1))*100),CODE(LEFT(O107,1))*100+IF(LEN(O107)=2,VALUE(RIGHT(O107,1)),VALUE(RIGHT(O107,2))),"")</f>
        <v/>
      </c>
      <c r="Q107" s="79">
        <v>98</v>
      </c>
      <c r="R107" s="129" t="str">
        <f ca="1">IF(ISERROR(VLOOKUP(Q107,$N$10:$Q$109,2,FALSE)),"",VLOOKUP(Q107,$N$10:$Q$109,2,FALSE))</f>
        <v/>
      </c>
      <c r="S107" s="97"/>
      <c r="T107" s="129" t="str">
        <f t="shared" ca="1" si="32"/>
        <v/>
      </c>
      <c r="U107" s="129" t="e">
        <f t="shared" ca="1" si="36"/>
        <v>#N/A</v>
      </c>
      <c r="V107" s="129" t="str">
        <f ca="1">IF(ISNUMBER(CODE(LEFT(U107,1))*100),CODE(LEFT(U107,1))*100+IF(LEN(U107)=2,VALUE(RIGHT(U107,1)),VALUE(RIGHT(U107,2))),"")</f>
        <v/>
      </c>
      <c r="W107" s="79">
        <v>98</v>
      </c>
      <c r="X107" s="129" t="str">
        <f ca="1">IF(ISERROR(VLOOKUP(W107,$T$10:$V$109,2,FALSE)),"",VLOOKUP(W107,$T$10:$V$109,2,FALSE))</f>
        <v/>
      </c>
      <c r="Y107" s="97"/>
      <c r="Z107" s="94"/>
      <c r="BB107" s="94"/>
    </row>
    <row r="108" spans="1:54" x14ac:dyDescent="0.25">
      <c r="A108" s="55"/>
      <c r="B108" s="64"/>
      <c r="C108" s="55"/>
      <c r="D108" s="64"/>
      <c r="E108" s="97"/>
      <c r="F108" s="128" t="e">
        <f ca="1">IF(VLOOKUP(FB_HELP_Aktionskennung,FB_HELP_Aktionstabelle,19)=1,IF(ISTEXT(INDIRECT("Summenblatt!$A"&amp;ROW(F108))),INDIRECT("Summenblatt!$A"&amp;ROW(F108)),""),IF(ISTEXT(INDIRECT("Zusammenfassung!$A"&amp;ROW(F108))),INDIRECT("Zusammenfassung!$A"&amp;ROW(F108)),""))</f>
        <v>#N/A</v>
      </c>
      <c r="G108" s="103"/>
      <c r="H108" s="129" t="str">
        <f t="shared" ca="1" si="25"/>
        <v/>
      </c>
      <c r="I108" s="129" t="str">
        <f t="shared" ca="1" si="26"/>
        <v/>
      </c>
      <c r="J108" s="129" t="str">
        <f ca="1">IF(ISNUMBER(CODE(LEFT(I108,1))*100),CODE(LEFT(I108,1))*100+IF(LEN(I108)=2,VALUE(RIGHT(I108,1)),VALUE(RIGHT(I108,2))),"")</f>
        <v/>
      </c>
      <c r="K108" s="79">
        <v>99</v>
      </c>
      <c r="L108" s="129" t="str">
        <f ca="1">IF(ISERROR(VLOOKUP(K108,$H$10:$K$109,2,FALSE)),"",VLOOKUP(K108,$H$10:$K$109,2,FALSE))</f>
        <v/>
      </c>
      <c r="M108" s="103"/>
      <c r="N108" s="129" t="str">
        <f t="shared" ca="1" si="29"/>
        <v/>
      </c>
      <c r="O108" s="129" t="e">
        <f t="shared" ca="1" si="35"/>
        <v>#N/A</v>
      </c>
      <c r="P108" s="129" t="str">
        <f ca="1">IF(ISNUMBER(CODE(LEFT(O108,1))*100),CODE(LEFT(O108,1))*100+IF(LEN(O108)=2,VALUE(RIGHT(O108,1)),VALUE(RIGHT(O108,2))),"")</f>
        <v/>
      </c>
      <c r="Q108" s="79">
        <v>99</v>
      </c>
      <c r="R108" s="129" t="str">
        <f ca="1">IF(ISERROR(VLOOKUP(Q108,$N$10:$Q$109,2,FALSE)),"",VLOOKUP(Q108,$N$10:$Q$109,2,FALSE))</f>
        <v/>
      </c>
      <c r="S108" s="97"/>
      <c r="T108" s="129" t="str">
        <f t="shared" ca="1" si="32"/>
        <v/>
      </c>
      <c r="U108" s="129" t="e">
        <f t="shared" ca="1" si="36"/>
        <v>#N/A</v>
      </c>
      <c r="V108" s="129" t="str">
        <f ca="1">IF(ISNUMBER(CODE(LEFT(U108,1))*100),CODE(LEFT(U108,1))*100+IF(LEN(U108)=2,VALUE(RIGHT(U108,1)),VALUE(RIGHT(U108,2))),"")</f>
        <v/>
      </c>
      <c r="W108" s="79">
        <v>99</v>
      </c>
      <c r="X108" s="129" t="str">
        <f ca="1">IF(ISERROR(VLOOKUP(W108,$T$10:$V$109,2,FALSE)),"",VLOOKUP(W108,$T$10:$V$109,2,FALSE))</f>
        <v/>
      </c>
      <c r="Y108" s="97"/>
      <c r="Z108" s="94"/>
      <c r="BB108" s="94"/>
    </row>
    <row r="109" spans="1:54" x14ac:dyDescent="0.25">
      <c r="A109" s="55"/>
      <c r="B109" s="64"/>
      <c r="C109" s="55"/>
      <c r="D109" s="64"/>
      <c r="E109" s="97"/>
      <c r="F109" s="128" t="e">
        <f ca="1">IF(VLOOKUP(FB_HELP_Aktionskennung,FB_HELP_Aktionstabelle,19)=1,IF(ISTEXT(INDIRECT("Summenblatt!$A"&amp;ROW(F109))),INDIRECT("Summenblatt!$A"&amp;ROW(F109)),""),IF(ISTEXT(INDIRECT("Zusammenfassung!$A"&amp;ROW(F109))),INDIRECT("Zusammenfassung!$A"&amp;ROW(F109)),""))</f>
        <v>#N/A</v>
      </c>
      <c r="G109" s="103"/>
      <c r="H109" s="129" t="str">
        <f t="shared" ca="1" si="25"/>
        <v/>
      </c>
      <c r="I109" s="129" t="str">
        <f t="shared" ca="1" si="26"/>
        <v/>
      </c>
      <c r="J109" s="129" t="str">
        <f ca="1">IF(ISNUMBER(CODE(LEFT(I109,1))*100),CODE(LEFT(I109,1))*100+IF(LEN(I109)=2,VALUE(RIGHT(I109,1)),VALUE(RIGHT(I109,2))),"")</f>
        <v/>
      </c>
      <c r="K109" s="79">
        <v>100</v>
      </c>
      <c r="L109" s="129" t="str">
        <f ca="1">IF(ISERROR(VLOOKUP(K109,$H$10:$K$109,2,FALSE)),"",VLOOKUP(K109,$H$10:$K$109,2,FALSE))</f>
        <v/>
      </c>
      <c r="M109" s="103"/>
      <c r="N109" s="129" t="str">
        <f t="shared" ca="1" si="29"/>
        <v/>
      </c>
      <c r="O109" s="129" t="e">
        <f t="shared" ca="1" si="35"/>
        <v>#N/A</v>
      </c>
      <c r="P109" s="129" t="str">
        <f ca="1">IF(ISNUMBER(CODE(LEFT(O109,1))*100),CODE(LEFT(O109,1))*100+IF(LEN(O109)=2,VALUE(RIGHT(O109,1)),VALUE(RIGHT(O109,2))),"")</f>
        <v/>
      </c>
      <c r="Q109" s="79">
        <v>100</v>
      </c>
      <c r="R109" s="129" t="str">
        <f ca="1">IF(ISERROR(VLOOKUP(Q109,$N$10:$Q$109,2,FALSE)),"",VLOOKUP(Q109,$N$10:$Q$109,2,FALSE))</f>
        <v/>
      </c>
      <c r="S109" s="97"/>
      <c r="T109" s="129" t="str">
        <f t="shared" ca="1" si="32"/>
        <v/>
      </c>
      <c r="U109" s="129" t="e">
        <f t="shared" ca="1" si="36"/>
        <v>#N/A</v>
      </c>
      <c r="V109" s="129" t="str">
        <f ca="1">IF(ISNUMBER(CODE(LEFT(U109,1))*100),CODE(LEFT(U109,1))*100+IF(LEN(U109)=2,VALUE(RIGHT(U109,1)),VALUE(RIGHT(U109,2))),"")</f>
        <v/>
      </c>
      <c r="W109" s="79">
        <v>100</v>
      </c>
      <c r="X109" s="129" t="str">
        <f ca="1">IF(ISERROR(VLOOKUP(W109,$T$10:$V$109,2,FALSE)),"",VLOOKUP(W109,$T$10:$V$109,2,FALSE))</f>
        <v/>
      </c>
      <c r="Y109" s="97"/>
      <c r="Z109" s="94"/>
      <c r="BB109" s="94"/>
    </row>
    <row r="110" spans="1:54" x14ac:dyDescent="0.25">
      <c r="A110" s="66"/>
      <c r="B110" s="12"/>
      <c r="C110" s="12"/>
      <c r="D110" s="12"/>
      <c r="E110" s="12"/>
      <c r="F110" s="14"/>
      <c r="G110" s="14"/>
      <c r="H110" s="13"/>
      <c r="I110" s="13"/>
      <c r="J110" s="13"/>
      <c r="K110" s="13"/>
      <c r="L110" s="13"/>
      <c r="M110" s="14"/>
      <c r="N110" s="13"/>
      <c r="O110" s="13"/>
      <c r="P110" s="13"/>
      <c r="Q110" s="13"/>
      <c r="R110" s="13"/>
      <c r="S110" s="12"/>
      <c r="T110" s="13"/>
      <c r="U110" s="13"/>
      <c r="V110" s="13"/>
      <c r="W110" s="13"/>
      <c r="X110" s="13"/>
      <c r="Y110" s="12"/>
      <c r="Z110" s="12"/>
      <c r="BB110" s="12"/>
    </row>
  </sheetData>
  <sortState xmlns:xlrd2="http://schemas.microsoft.com/office/spreadsheetml/2017/richdata2" ref="AA10:BA29">
    <sortCondition ref="AA10:AA29"/>
  </sortState>
  <customSheetViews>
    <customSheetView guid="{F775BF75-D0FA-43A4-AB91-EF60F5E14033}" state="hidden" topLeftCell="M1">
      <selection activeCell="AA14" sqref="AA14"/>
    </customSheetView>
    <customSheetView guid="{F6B961D1-5561-4F67-8281-8DEF7EC36431}" state="hidden" topLeftCell="M1">
      <selection activeCell="AA14" sqref="AA14"/>
    </customSheetView>
    <customSheetView guid="{D270E353-F87F-4A8E-A9CD-0E7D67CD15E6}" state="hidden" topLeftCell="M1">
      <selection activeCell="AA14" sqref="AA14"/>
    </customSheetView>
  </customSheetViews>
  <phoneticPr fontId="9" type="noConversion"/>
  <pageMargins left="0.78740157499999996" right="0.78740157499999996" top="0.984251969" bottom="0.984251969" header="0.4921259845" footer="0.4921259845"/>
  <pageSetup paperSize="9" scale="53" orientation="portrait" r:id="rId1"/>
  <headerFooter alignWithMargins="0"/>
  <colBreaks count="2" manualBreakCount="2">
    <brk id="22" max="109" man="1"/>
    <brk id="53" max="109"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VERSION"/>
  <dimension ref="A1:C342"/>
  <sheetViews>
    <sheetView topLeftCell="A291" workbookViewId="0">
      <selection activeCell="C311" sqref="C311"/>
    </sheetView>
  </sheetViews>
  <sheetFormatPr baseColWidth="10" defaultRowHeight="13.2" x14ac:dyDescent="0.25"/>
  <cols>
    <col min="2" max="2" width="22.6640625" customWidth="1"/>
    <col min="3" max="3" width="136.88671875" customWidth="1"/>
  </cols>
  <sheetData>
    <row r="1" spans="1:3" x14ac:dyDescent="0.25">
      <c r="A1" s="47">
        <f>MAX(A3:A469)</f>
        <v>13.25</v>
      </c>
      <c r="B1" s="6" t="s">
        <v>101</v>
      </c>
      <c r="C1" s="6"/>
    </row>
    <row r="2" spans="1:3" x14ac:dyDescent="0.25">
      <c r="A2" s="48"/>
      <c r="B2" s="49" t="s">
        <v>203</v>
      </c>
      <c r="C2" s="49" t="s">
        <v>100</v>
      </c>
    </row>
    <row r="3" spans="1:3" x14ac:dyDescent="0.25">
      <c r="A3" s="50"/>
      <c r="B3" s="51"/>
      <c r="C3" s="59" t="s">
        <v>105</v>
      </c>
    </row>
    <row r="4" spans="1:3" x14ac:dyDescent="0.25">
      <c r="A4" s="50"/>
      <c r="B4" s="51"/>
      <c r="C4" s="59"/>
    </row>
    <row r="5" spans="1:3" x14ac:dyDescent="0.25">
      <c r="A5" s="50"/>
      <c r="B5" s="51"/>
      <c r="C5" s="59" t="s">
        <v>103</v>
      </c>
    </row>
    <row r="6" spans="1:3" x14ac:dyDescent="0.25">
      <c r="A6" s="50"/>
      <c r="B6" s="51"/>
      <c r="C6" s="59" t="s">
        <v>106</v>
      </c>
    </row>
    <row r="7" spans="1:3" x14ac:dyDescent="0.25">
      <c r="A7" s="50"/>
      <c r="B7" s="51"/>
      <c r="C7" s="59"/>
    </row>
    <row r="8" spans="1:3" x14ac:dyDescent="0.25">
      <c r="A8" s="50"/>
      <c r="B8" s="51"/>
      <c r="C8" s="59" t="s">
        <v>108</v>
      </c>
    </row>
    <row r="9" spans="1:3" x14ac:dyDescent="0.25">
      <c r="A9" s="50"/>
      <c r="B9" s="51"/>
      <c r="C9" s="59" t="s">
        <v>107</v>
      </c>
    </row>
    <row r="10" spans="1:3" x14ac:dyDescent="0.25">
      <c r="A10" s="50"/>
      <c r="B10" s="51"/>
      <c r="C10" s="59" t="s">
        <v>109</v>
      </c>
    </row>
    <row r="11" spans="1:3" x14ac:dyDescent="0.25">
      <c r="A11" s="50"/>
      <c r="B11" s="51"/>
      <c r="C11" s="59" t="s">
        <v>111</v>
      </c>
    </row>
    <row r="12" spans="1:3" x14ac:dyDescent="0.25">
      <c r="A12" s="50"/>
      <c r="B12" s="51"/>
      <c r="C12" s="59" t="s">
        <v>110</v>
      </c>
    </row>
    <row r="13" spans="1:3" x14ac:dyDescent="0.25">
      <c r="A13" s="50"/>
      <c r="B13" s="51"/>
      <c r="C13" s="59" t="s">
        <v>112</v>
      </c>
    </row>
    <row r="14" spans="1:3" x14ac:dyDescent="0.25">
      <c r="A14" s="50"/>
      <c r="B14" s="51"/>
      <c r="C14" s="59" t="s">
        <v>85</v>
      </c>
    </row>
    <row r="15" spans="1:3" x14ac:dyDescent="0.25">
      <c r="A15" s="50"/>
      <c r="B15" s="51"/>
      <c r="C15" s="59"/>
    </row>
    <row r="16" spans="1:3" x14ac:dyDescent="0.25">
      <c r="A16" s="50"/>
      <c r="B16" s="51"/>
      <c r="C16" s="59" t="s">
        <v>113</v>
      </c>
    </row>
    <row r="17" spans="1:3" x14ac:dyDescent="0.25">
      <c r="A17" s="50"/>
      <c r="B17" s="51"/>
      <c r="C17" s="59" t="s">
        <v>114</v>
      </c>
    </row>
    <row r="18" spans="1:3" x14ac:dyDescent="0.25">
      <c r="A18" s="50"/>
      <c r="B18" s="51"/>
      <c r="C18" s="59" t="s">
        <v>115</v>
      </c>
    </row>
    <row r="19" spans="1:3" x14ac:dyDescent="0.25">
      <c r="A19" s="50"/>
      <c r="B19" s="51"/>
      <c r="C19" s="59" t="s">
        <v>116</v>
      </c>
    </row>
    <row r="20" spans="1:3" x14ac:dyDescent="0.25">
      <c r="A20" s="50"/>
      <c r="B20" s="51"/>
      <c r="C20" s="59"/>
    </row>
    <row r="21" spans="1:3" x14ac:dyDescent="0.25">
      <c r="A21" s="50"/>
      <c r="B21" s="51"/>
      <c r="C21" s="59" t="s">
        <v>86</v>
      </c>
    </row>
    <row r="22" spans="1:3" x14ac:dyDescent="0.25">
      <c r="A22" s="50"/>
      <c r="B22" s="51"/>
      <c r="C22" s="59" t="s">
        <v>117</v>
      </c>
    </row>
    <row r="23" spans="1:3" x14ac:dyDescent="0.25">
      <c r="A23" s="50"/>
      <c r="B23" s="51"/>
      <c r="C23" s="59" t="s">
        <v>118</v>
      </c>
    </row>
    <row r="24" spans="1:3" x14ac:dyDescent="0.25">
      <c r="A24" s="50"/>
      <c r="B24" s="51"/>
      <c r="C24" s="59" t="s">
        <v>119</v>
      </c>
    </row>
    <row r="25" spans="1:3" x14ac:dyDescent="0.25">
      <c r="A25" s="50"/>
      <c r="B25" s="51"/>
      <c r="C25" s="59" t="s">
        <v>87</v>
      </c>
    </row>
    <row r="26" spans="1:3" x14ac:dyDescent="0.25">
      <c r="A26" s="50"/>
      <c r="B26" s="51"/>
      <c r="C26" s="59" t="s">
        <v>88</v>
      </c>
    </row>
    <row r="27" spans="1:3" x14ac:dyDescent="0.25">
      <c r="A27" s="50"/>
      <c r="B27" s="51"/>
      <c r="C27" s="59"/>
    </row>
    <row r="28" spans="1:3" x14ac:dyDescent="0.25">
      <c r="A28" s="50"/>
      <c r="B28" s="51"/>
      <c r="C28" s="59" t="s">
        <v>97</v>
      </c>
    </row>
    <row r="29" spans="1:3" x14ac:dyDescent="0.25">
      <c r="A29" s="50"/>
      <c r="B29" s="51"/>
      <c r="C29" s="59" t="s">
        <v>96</v>
      </c>
    </row>
    <row r="30" spans="1:3" x14ac:dyDescent="0.25">
      <c r="A30" s="50"/>
      <c r="B30" s="51"/>
      <c r="C30" s="59" t="s">
        <v>98</v>
      </c>
    </row>
    <row r="31" spans="1:3" x14ac:dyDescent="0.25">
      <c r="A31" s="50"/>
      <c r="B31" s="51"/>
      <c r="C31" s="59"/>
    </row>
    <row r="32" spans="1:3" x14ac:dyDescent="0.25">
      <c r="A32" s="50"/>
      <c r="B32" s="51"/>
      <c r="C32" s="59"/>
    </row>
    <row r="33" spans="1:3" x14ac:dyDescent="0.25">
      <c r="A33" s="50"/>
      <c r="B33" s="51"/>
      <c r="C33" s="59" t="s">
        <v>66</v>
      </c>
    </row>
    <row r="34" spans="1:3" x14ac:dyDescent="0.25">
      <c r="A34" s="50"/>
      <c r="B34" s="51"/>
      <c r="C34" s="59" t="s">
        <v>65</v>
      </c>
    </row>
    <row r="35" spans="1:3" x14ac:dyDescent="0.25">
      <c r="A35" s="50"/>
      <c r="B35" s="51"/>
      <c r="C35" s="59" t="s">
        <v>104</v>
      </c>
    </row>
    <row r="36" spans="1:3" x14ac:dyDescent="0.25">
      <c r="A36" s="50"/>
      <c r="B36" s="51"/>
      <c r="C36" s="59" t="s">
        <v>84</v>
      </c>
    </row>
    <row r="37" spans="1:3" x14ac:dyDescent="0.25">
      <c r="A37" s="50"/>
      <c r="B37" s="51"/>
      <c r="C37" s="59" t="s">
        <v>67</v>
      </c>
    </row>
    <row r="38" spans="1:3" x14ac:dyDescent="0.25">
      <c r="A38" s="50"/>
      <c r="B38" s="51"/>
      <c r="C38" s="59" t="s">
        <v>68</v>
      </c>
    </row>
    <row r="39" spans="1:3" x14ac:dyDescent="0.25">
      <c r="A39" s="50"/>
      <c r="B39" s="51"/>
      <c r="C39" s="59"/>
    </row>
    <row r="40" spans="1:3" x14ac:dyDescent="0.25">
      <c r="A40" s="50"/>
      <c r="B40" s="51"/>
      <c r="C40" s="59"/>
    </row>
    <row r="41" spans="1:3" x14ac:dyDescent="0.25">
      <c r="A41" s="50"/>
      <c r="B41" s="51"/>
      <c r="C41" s="59" t="s">
        <v>136</v>
      </c>
    </row>
    <row r="42" spans="1:3" x14ac:dyDescent="0.25">
      <c r="A42" s="50"/>
      <c r="B42" s="51"/>
      <c r="C42" s="59" t="s">
        <v>120</v>
      </c>
    </row>
    <row r="43" spans="1:3" x14ac:dyDescent="0.25">
      <c r="A43" s="50"/>
      <c r="B43" s="51"/>
      <c r="C43" s="59" t="s">
        <v>89</v>
      </c>
    </row>
    <row r="44" spans="1:3" x14ac:dyDescent="0.25">
      <c r="A44" s="50"/>
      <c r="B44" s="51"/>
      <c r="C44" s="59" t="s">
        <v>90</v>
      </c>
    </row>
    <row r="45" spans="1:3" x14ac:dyDescent="0.25">
      <c r="A45" s="50"/>
      <c r="B45" s="51"/>
      <c r="C45" s="59" t="s">
        <v>127</v>
      </c>
    </row>
    <row r="46" spans="1:3" ht="26.4" x14ac:dyDescent="0.25">
      <c r="A46" s="50"/>
      <c r="B46" s="51"/>
      <c r="C46" s="59" t="s">
        <v>137</v>
      </c>
    </row>
    <row r="47" spans="1:3" x14ac:dyDescent="0.25">
      <c r="A47" s="50"/>
      <c r="B47" s="51"/>
      <c r="C47" s="59" t="s">
        <v>99</v>
      </c>
    </row>
    <row r="48" spans="1:3" ht="39.6" x14ac:dyDescent="0.25">
      <c r="A48" s="50"/>
      <c r="B48" s="51"/>
      <c r="C48" s="59" t="s">
        <v>91</v>
      </c>
    </row>
    <row r="49" spans="1:3" x14ac:dyDescent="0.25">
      <c r="A49" s="50"/>
      <c r="B49" s="51"/>
      <c r="C49" s="59" t="s">
        <v>134</v>
      </c>
    </row>
    <row r="50" spans="1:3" x14ac:dyDescent="0.25">
      <c r="A50" s="50"/>
      <c r="B50" s="51"/>
      <c r="C50" s="59" t="s">
        <v>92</v>
      </c>
    </row>
    <row r="51" spans="1:3" ht="39.6" x14ac:dyDescent="0.25">
      <c r="A51" s="50"/>
      <c r="B51" s="51"/>
      <c r="C51" s="59" t="s">
        <v>93</v>
      </c>
    </row>
    <row r="52" spans="1:3" x14ac:dyDescent="0.25">
      <c r="A52" s="50"/>
      <c r="B52" s="51"/>
      <c r="C52" s="59" t="s">
        <v>94</v>
      </c>
    </row>
    <row r="53" spans="1:3" x14ac:dyDescent="0.25">
      <c r="A53" s="50"/>
      <c r="B53" s="51"/>
      <c r="C53" s="59" t="s">
        <v>95</v>
      </c>
    </row>
    <row r="54" spans="1:3" x14ac:dyDescent="0.25">
      <c r="A54" s="50"/>
      <c r="B54" s="51"/>
      <c r="C54" s="59" t="s">
        <v>128</v>
      </c>
    </row>
    <row r="55" spans="1:3" x14ac:dyDescent="0.25">
      <c r="A55" s="50"/>
      <c r="B55" s="51"/>
      <c r="C55" s="59" t="s">
        <v>129</v>
      </c>
    </row>
    <row r="56" spans="1:3" x14ac:dyDescent="0.25">
      <c r="A56" s="50"/>
      <c r="B56" s="51"/>
      <c r="C56" s="59" t="s">
        <v>52</v>
      </c>
    </row>
    <row r="57" spans="1:3" x14ac:dyDescent="0.25">
      <c r="A57" s="50"/>
      <c r="B57" s="51"/>
      <c r="C57" s="59"/>
    </row>
    <row r="58" spans="1:3" x14ac:dyDescent="0.25">
      <c r="A58" s="50"/>
      <c r="B58" s="51"/>
      <c r="C58" s="59"/>
    </row>
    <row r="59" spans="1:3" x14ac:dyDescent="0.25">
      <c r="A59" s="50"/>
      <c r="B59" s="51"/>
      <c r="C59" s="59"/>
    </row>
    <row r="60" spans="1:3" x14ac:dyDescent="0.25">
      <c r="A60" s="50"/>
      <c r="B60" s="51"/>
      <c r="C60" s="59" t="s">
        <v>69</v>
      </c>
    </row>
    <row r="61" spans="1:3" x14ac:dyDescent="0.25">
      <c r="A61" s="50"/>
      <c r="B61" s="51"/>
      <c r="C61" s="59"/>
    </row>
    <row r="62" spans="1:3" x14ac:dyDescent="0.25">
      <c r="A62" s="50"/>
      <c r="B62" s="51"/>
      <c r="C62" s="59" t="s">
        <v>120</v>
      </c>
    </row>
    <row r="63" spans="1:3" x14ac:dyDescent="0.25">
      <c r="A63" s="50"/>
      <c r="B63" s="51"/>
      <c r="C63" s="59" t="s">
        <v>127</v>
      </c>
    </row>
    <row r="64" spans="1:3" ht="26.4" x14ac:dyDescent="0.25">
      <c r="A64" s="50"/>
      <c r="B64" s="51"/>
      <c r="C64" s="59" t="s">
        <v>137</v>
      </c>
    </row>
    <row r="65" spans="1:3" x14ac:dyDescent="0.25">
      <c r="A65" s="50"/>
      <c r="B65" s="51"/>
      <c r="C65" s="59" t="s">
        <v>92</v>
      </c>
    </row>
    <row r="66" spans="1:3" x14ac:dyDescent="0.25">
      <c r="A66" s="50"/>
      <c r="B66" s="51"/>
      <c r="C66" s="59" t="s">
        <v>99</v>
      </c>
    </row>
    <row r="67" spans="1:3" x14ac:dyDescent="0.25">
      <c r="A67" s="50"/>
      <c r="B67" s="51"/>
      <c r="C67" s="59" t="s">
        <v>53</v>
      </c>
    </row>
    <row r="68" spans="1:3" x14ac:dyDescent="0.25">
      <c r="A68" s="50"/>
      <c r="B68" s="51"/>
      <c r="C68" s="59" t="s">
        <v>31</v>
      </c>
    </row>
    <row r="69" spans="1:3" x14ac:dyDescent="0.25">
      <c r="A69" s="50"/>
      <c r="B69" s="51"/>
      <c r="C69" s="59"/>
    </row>
    <row r="70" spans="1:3" x14ac:dyDescent="0.25">
      <c r="A70" s="50"/>
      <c r="B70" s="51"/>
      <c r="C70" s="59"/>
    </row>
    <row r="71" spans="1:3" x14ac:dyDescent="0.25">
      <c r="A71" s="50"/>
      <c r="B71" s="51"/>
      <c r="C71" s="59" t="s">
        <v>164</v>
      </c>
    </row>
    <row r="72" spans="1:3" x14ac:dyDescent="0.25">
      <c r="A72" s="50"/>
      <c r="B72" s="51"/>
      <c r="C72" s="59" t="s">
        <v>165</v>
      </c>
    </row>
    <row r="73" spans="1:3" x14ac:dyDescent="0.25">
      <c r="C73" t="s">
        <v>168</v>
      </c>
    </row>
    <row r="74" spans="1:3" x14ac:dyDescent="0.25">
      <c r="C74" s="59" t="s">
        <v>170</v>
      </c>
    </row>
    <row r="75" spans="1:3" x14ac:dyDescent="0.25">
      <c r="A75" s="50"/>
      <c r="B75" s="51"/>
      <c r="C75" t="s">
        <v>171</v>
      </c>
    </row>
    <row r="76" spans="1:3" x14ac:dyDescent="0.25">
      <c r="A76" s="50"/>
      <c r="B76" s="51"/>
      <c r="C76" t="s">
        <v>172</v>
      </c>
    </row>
    <row r="77" spans="1:3" x14ac:dyDescent="0.25">
      <c r="A77" s="50"/>
      <c r="B77" s="51"/>
      <c r="C77" s="59" t="s">
        <v>166</v>
      </c>
    </row>
    <row r="78" spans="1:3" x14ac:dyDescent="0.25">
      <c r="A78" s="50"/>
      <c r="B78" s="51"/>
      <c r="C78" t="s">
        <v>173</v>
      </c>
    </row>
    <row r="79" spans="1:3" x14ac:dyDescent="0.25">
      <c r="C79" t="s">
        <v>180</v>
      </c>
    </row>
    <row r="80" spans="1:3" x14ac:dyDescent="0.25">
      <c r="A80" s="50"/>
      <c r="B80" s="51"/>
      <c r="C80" t="s">
        <v>196</v>
      </c>
    </row>
    <row r="81" spans="1:3" x14ac:dyDescent="0.25">
      <c r="C81" s="59" t="s">
        <v>197</v>
      </c>
    </row>
    <row r="82" spans="1:3" x14ac:dyDescent="0.25">
      <c r="C82" t="s">
        <v>191</v>
      </c>
    </row>
    <row r="83" spans="1:3" x14ac:dyDescent="0.25">
      <c r="C83" t="s">
        <v>192</v>
      </c>
    </row>
    <row r="84" spans="1:3" x14ac:dyDescent="0.25">
      <c r="C84" s="168" t="s">
        <v>195</v>
      </c>
    </row>
    <row r="86" spans="1:3" x14ac:dyDescent="0.25">
      <c r="A86">
        <v>5.2</v>
      </c>
      <c r="B86" t="s">
        <v>20</v>
      </c>
      <c r="C86" t="s">
        <v>21</v>
      </c>
    </row>
    <row r="87" spans="1:3" x14ac:dyDescent="0.25">
      <c r="C87" t="s">
        <v>22</v>
      </c>
    </row>
    <row r="88" spans="1:3" x14ac:dyDescent="0.25">
      <c r="B88" s="50"/>
      <c r="C88" s="51" t="s">
        <v>23</v>
      </c>
    </row>
    <row r="89" spans="1:3" x14ac:dyDescent="0.25">
      <c r="B89" s="50"/>
      <c r="C89" s="51" t="s">
        <v>24</v>
      </c>
    </row>
    <row r="90" spans="1:3" x14ac:dyDescent="0.25">
      <c r="B90" s="50"/>
      <c r="C90" s="51" t="s">
        <v>25</v>
      </c>
    </row>
    <row r="91" spans="1:3" x14ac:dyDescent="0.25">
      <c r="C91" t="s">
        <v>26</v>
      </c>
    </row>
    <row r="93" spans="1:3" x14ac:dyDescent="0.25">
      <c r="A93">
        <v>6</v>
      </c>
      <c r="B93" t="s">
        <v>193</v>
      </c>
      <c r="C93" t="s">
        <v>194</v>
      </c>
    </row>
    <row r="94" spans="1:3" x14ac:dyDescent="0.25">
      <c r="C94" t="s">
        <v>198</v>
      </c>
    </row>
    <row r="96" spans="1:3" x14ac:dyDescent="0.25">
      <c r="C96" t="s">
        <v>272</v>
      </c>
    </row>
    <row r="98" spans="2:3" x14ac:dyDescent="0.25">
      <c r="B98" t="s">
        <v>199</v>
      </c>
      <c r="C98" t="s">
        <v>200</v>
      </c>
    </row>
    <row r="99" spans="2:3" x14ac:dyDescent="0.25">
      <c r="B99" t="s">
        <v>201</v>
      </c>
      <c r="C99" t="s">
        <v>202</v>
      </c>
    </row>
    <row r="100" spans="2:3" x14ac:dyDescent="0.25">
      <c r="B100" t="s">
        <v>204</v>
      </c>
      <c r="C100" t="s">
        <v>205</v>
      </c>
    </row>
    <row r="101" spans="2:3" x14ac:dyDescent="0.25">
      <c r="C101" t="s">
        <v>206</v>
      </c>
    </row>
    <row r="102" spans="2:3" x14ac:dyDescent="0.25">
      <c r="B102" t="s">
        <v>207</v>
      </c>
      <c r="C102" t="s">
        <v>235</v>
      </c>
    </row>
    <row r="103" spans="2:3" x14ac:dyDescent="0.25">
      <c r="C103" t="s">
        <v>208</v>
      </c>
    </row>
    <row r="104" spans="2:3" x14ac:dyDescent="0.25">
      <c r="C104" t="s">
        <v>234</v>
      </c>
    </row>
    <row r="105" spans="2:3" x14ac:dyDescent="0.25">
      <c r="C105" t="s">
        <v>236</v>
      </c>
    </row>
    <row r="106" spans="2:3" x14ac:dyDescent="0.25">
      <c r="B106" t="s">
        <v>232</v>
      </c>
      <c r="C106" t="s">
        <v>241</v>
      </c>
    </row>
    <row r="107" spans="2:3" x14ac:dyDescent="0.25">
      <c r="C107" t="s">
        <v>245</v>
      </c>
    </row>
    <row r="108" spans="2:3" x14ac:dyDescent="0.25">
      <c r="C108" t="s">
        <v>244</v>
      </c>
    </row>
    <row r="109" spans="2:3" x14ac:dyDescent="0.25">
      <c r="C109" t="s">
        <v>246</v>
      </c>
    </row>
    <row r="110" spans="2:3" x14ac:dyDescent="0.25">
      <c r="C110" t="s">
        <v>239</v>
      </c>
    </row>
    <row r="111" spans="2:3" x14ac:dyDescent="0.25">
      <c r="C111" t="s">
        <v>250</v>
      </c>
    </row>
    <row r="112" spans="2:3" x14ac:dyDescent="0.25">
      <c r="C112" t="s">
        <v>254</v>
      </c>
    </row>
    <row r="113" spans="2:3" x14ac:dyDescent="0.25">
      <c r="B113" t="s">
        <v>255</v>
      </c>
      <c r="C113" t="s">
        <v>256</v>
      </c>
    </row>
    <row r="114" spans="2:3" x14ac:dyDescent="0.25">
      <c r="C114" t="s">
        <v>257</v>
      </c>
    </row>
    <row r="115" spans="2:3" x14ac:dyDescent="0.25">
      <c r="C115" t="s">
        <v>258</v>
      </c>
    </row>
    <row r="116" spans="2:3" x14ac:dyDescent="0.25">
      <c r="C116" t="s">
        <v>237</v>
      </c>
    </row>
    <row r="117" spans="2:3" x14ac:dyDescent="0.25">
      <c r="C117" t="s">
        <v>229</v>
      </c>
    </row>
    <row r="118" spans="2:3" x14ac:dyDescent="0.25">
      <c r="C118" t="s">
        <v>238</v>
      </c>
    </row>
    <row r="119" spans="2:3" x14ac:dyDescent="0.25">
      <c r="C119" t="s">
        <v>259</v>
      </c>
    </row>
    <row r="120" spans="2:3" x14ac:dyDescent="0.25">
      <c r="B120" t="s">
        <v>261</v>
      </c>
      <c r="C120" t="s">
        <v>253</v>
      </c>
    </row>
    <row r="121" spans="2:3" x14ac:dyDescent="0.25">
      <c r="C121" t="s">
        <v>263</v>
      </c>
    </row>
    <row r="122" spans="2:3" x14ac:dyDescent="0.25">
      <c r="C122" t="s">
        <v>264</v>
      </c>
    </row>
    <row r="123" spans="2:3" x14ac:dyDescent="0.25">
      <c r="B123" t="s">
        <v>266</v>
      </c>
      <c r="C123" t="s">
        <v>269</v>
      </c>
    </row>
    <row r="124" spans="2:3" x14ac:dyDescent="0.25">
      <c r="C124" t="s">
        <v>274</v>
      </c>
    </row>
    <row r="125" spans="2:3" x14ac:dyDescent="0.25">
      <c r="C125" t="s">
        <v>275</v>
      </c>
    </row>
    <row r="126" spans="2:3" x14ac:dyDescent="0.25">
      <c r="C126" t="s">
        <v>270</v>
      </c>
    </row>
    <row r="127" spans="2:3" x14ac:dyDescent="0.25">
      <c r="C127" t="s">
        <v>276</v>
      </c>
    </row>
    <row r="128" spans="2:3" x14ac:dyDescent="0.25">
      <c r="C128" t="s">
        <v>233</v>
      </c>
    </row>
    <row r="130" spans="1:3" x14ac:dyDescent="0.25">
      <c r="B130" t="s">
        <v>277</v>
      </c>
      <c r="C130" t="s">
        <v>267</v>
      </c>
    </row>
    <row r="131" spans="1:3" x14ac:dyDescent="0.25">
      <c r="C131" t="s">
        <v>286</v>
      </c>
    </row>
    <row r="132" spans="1:3" x14ac:dyDescent="0.25">
      <c r="C132" t="s">
        <v>242</v>
      </c>
    </row>
    <row r="133" spans="1:3" x14ac:dyDescent="0.25">
      <c r="C133" t="s">
        <v>240</v>
      </c>
    </row>
    <row r="134" spans="1:3" x14ac:dyDescent="0.25">
      <c r="C134" t="s">
        <v>265</v>
      </c>
    </row>
    <row r="135" spans="1:3" x14ac:dyDescent="0.25">
      <c r="C135" t="s">
        <v>287</v>
      </c>
    </row>
    <row r="137" spans="1:3" x14ac:dyDescent="0.25">
      <c r="A137">
        <v>7</v>
      </c>
      <c r="B137" t="s">
        <v>283</v>
      </c>
      <c r="C137" t="s">
        <v>284</v>
      </c>
    </row>
    <row r="138" spans="1:3" x14ac:dyDescent="0.25">
      <c r="C138" t="s">
        <v>285</v>
      </c>
    </row>
    <row r="140" spans="1:3" x14ac:dyDescent="0.25">
      <c r="A140">
        <v>7.1</v>
      </c>
      <c r="B140" t="s">
        <v>288</v>
      </c>
      <c r="C140" t="s">
        <v>289</v>
      </c>
    </row>
    <row r="142" spans="1:3" x14ac:dyDescent="0.25">
      <c r="B142" t="s">
        <v>290</v>
      </c>
      <c r="C142" t="s">
        <v>291</v>
      </c>
    </row>
    <row r="143" spans="1:3" x14ac:dyDescent="0.25">
      <c r="C143" t="s">
        <v>296</v>
      </c>
    </row>
    <row r="145" spans="1:3" x14ac:dyDescent="0.25">
      <c r="B145" t="s">
        <v>293</v>
      </c>
      <c r="C145" t="s">
        <v>292</v>
      </c>
    </row>
    <row r="146" spans="1:3" x14ac:dyDescent="0.25">
      <c r="C146" t="s">
        <v>294</v>
      </c>
    </row>
    <row r="147" spans="1:3" x14ac:dyDescent="0.25">
      <c r="C147" t="s">
        <v>295</v>
      </c>
    </row>
    <row r="149" spans="1:3" x14ac:dyDescent="0.25">
      <c r="A149">
        <v>8</v>
      </c>
      <c r="B149" t="s">
        <v>297</v>
      </c>
      <c r="C149" t="s">
        <v>298</v>
      </c>
    </row>
    <row r="151" spans="1:3" x14ac:dyDescent="0.25">
      <c r="A151">
        <v>8.1</v>
      </c>
      <c r="B151" t="s">
        <v>299</v>
      </c>
      <c r="C151" t="s">
        <v>300</v>
      </c>
    </row>
    <row r="152" spans="1:3" x14ac:dyDescent="0.25">
      <c r="C152" t="s">
        <v>301</v>
      </c>
    </row>
    <row r="154" spans="1:3" x14ac:dyDescent="0.25">
      <c r="A154">
        <v>8.1999999999999993</v>
      </c>
      <c r="B154" t="s">
        <v>302</v>
      </c>
      <c r="C154" t="s">
        <v>303</v>
      </c>
    </row>
    <row r="155" spans="1:3" x14ac:dyDescent="0.25">
      <c r="C155" t="s">
        <v>322</v>
      </c>
    </row>
    <row r="157" spans="1:3" x14ac:dyDescent="0.25">
      <c r="A157">
        <v>8.3000000000000007</v>
      </c>
      <c r="B157" t="s">
        <v>323</v>
      </c>
      <c r="C157" t="s">
        <v>324</v>
      </c>
    </row>
    <row r="158" spans="1:3" x14ac:dyDescent="0.25">
      <c r="C158" t="s">
        <v>333</v>
      </c>
    </row>
    <row r="160" spans="1:3" x14ac:dyDescent="0.25">
      <c r="A160">
        <v>9</v>
      </c>
      <c r="B160" t="s">
        <v>337</v>
      </c>
      <c r="C160" t="s">
        <v>342</v>
      </c>
    </row>
    <row r="161" spans="1:3" x14ac:dyDescent="0.25">
      <c r="C161" t="s">
        <v>343</v>
      </c>
    </row>
    <row r="162" spans="1:3" x14ac:dyDescent="0.25">
      <c r="C162" s="202" t="s">
        <v>344</v>
      </c>
    </row>
    <row r="163" spans="1:3" x14ac:dyDescent="0.25">
      <c r="C163" s="202" t="s">
        <v>339</v>
      </c>
    </row>
    <row r="164" spans="1:3" x14ac:dyDescent="0.25">
      <c r="C164" t="s">
        <v>336</v>
      </c>
    </row>
    <row r="165" spans="1:3" x14ac:dyDescent="0.25">
      <c r="C165" t="s">
        <v>273</v>
      </c>
    </row>
    <row r="166" spans="1:3" x14ac:dyDescent="0.25">
      <c r="C166" t="s">
        <v>345</v>
      </c>
    </row>
    <row r="167" spans="1:3" x14ac:dyDescent="0.25">
      <c r="C167" s="202" t="s">
        <v>346</v>
      </c>
    </row>
    <row r="169" spans="1:3" x14ac:dyDescent="0.25">
      <c r="A169">
        <v>9.1</v>
      </c>
      <c r="B169" t="s">
        <v>347</v>
      </c>
      <c r="C169" t="s">
        <v>350</v>
      </c>
    </row>
    <row r="170" spans="1:3" x14ac:dyDescent="0.25">
      <c r="C170" t="s">
        <v>348</v>
      </c>
    </row>
    <row r="171" spans="1:3" x14ac:dyDescent="0.25">
      <c r="C171" t="s">
        <v>349</v>
      </c>
    </row>
    <row r="172" spans="1:3" x14ac:dyDescent="0.25">
      <c r="C172" t="s">
        <v>352</v>
      </c>
    </row>
    <row r="174" spans="1:3" x14ac:dyDescent="0.25">
      <c r="A174">
        <v>9.1999999999999993</v>
      </c>
      <c r="B174" t="s">
        <v>353</v>
      </c>
      <c r="C174" t="s">
        <v>354</v>
      </c>
    </row>
    <row r="175" spans="1:3" x14ac:dyDescent="0.25">
      <c r="C175" t="s">
        <v>355</v>
      </c>
    </row>
    <row r="177" spans="1:3" x14ac:dyDescent="0.25">
      <c r="A177">
        <v>9.3000000000000007</v>
      </c>
      <c r="B177" t="s">
        <v>359</v>
      </c>
      <c r="C177" t="s">
        <v>360</v>
      </c>
    </row>
    <row r="178" spans="1:3" x14ac:dyDescent="0.25">
      <c r="C178" t="s">
        <v>361</v>
      </c>
    </row>
    <row r="179" spans="1:3" x14ac:dyDescent="0.25">
      <c r="C179" t="s">
        <v>362</v>
      </c>
    </row>
    <row r="180" spans="1:3" x14ac:dyDescent="0.25">
      <c r="C180" t="s">
        <v>363</v>
      </c>
    </row>
    <row r="181" spans="1:3" x14ac:dyDescent="0.25">
      <c r="C181" t="s">
        <v>364</v>
      </c>
    </row>
    <row r="183" spans="1:3" x14ac:dyDescent="0.25">
      <c r="A183">
        <v>10</v>
      </c>
      <c r="B183" t="s">
        <v>369</v>
      </c>
      <c r="C183" t="s">
        <v>370</v>
      </c>
    </row>
    <row r="184" spans="1:3" x14ac:dyDescent="0.25">
      <c r="C184" t="s">
        <v>372</v>
      </c>
    </row>
    <row r="185" spans="1:3" x14ac:dyDescent="0.25">
      <c r="C185" t="s">
        <v>371</v>
      </c>
    </row>
    <row r="186" spans="1:3" x14ac:dyDescent="0.25">
      <c r="C186" t="s">
        <v>373</v>
      </c>
    </row>
    <row r="188" spans="1:3" x14ac:dyDescent="0.25">
      <c r="C188" t="s">
        <v>384</v>
      </c>
    </row>
    <row r="189" spans="1:3" x14ac:dyDescent="0.25">
      <c r="C189" t="s">
        <v>385</v>
      </c>
    </row>
    <row r="190" spans="1:3" x14ac:dyDescent="0.25">
      <c r="C190" t="s">
        <v>389</v>
      </c>
    </row>
    <row r="191" spans="1:3" x14ac:dyDescent="0.25">
      <c r="C191" t="s">
        <v>390</v>
      </c>
    </row>
    <row r="192" spans="1:3" x14ac:dyDescent="0.25">
      <c r="C192" t="s">
        <v>388</v>
      </c>
    </row>
    <row r="194" spans="1:3" x14ac:dyDescent="0.25">
      <c r="C194" t="s">
        <v>391</v>
      </c>
    </row>
    <row r="196" spans="1:3" x14ac:dyDescent="0.25">
      <c r="C196" t="s">
        <v>406</v>
      </c>
    </row>
    <row r="197" spans="1:3" x14ac:dyDescent="0.25">
      <c r="C197" s="259" t="s">
        <v>408</v>
      </c>
    </row>
    <row r="198" spans="1:3" x14ac:dyDescent="0.25">
      <c r="C198" t="s">
        <v>410</v>
      </c>
    </row>
    <row r="199" spans="1:3" x14ac:dyDescent="0.25">
      <c r="C199" t="s">
        <v>411</v>
      </c>
    </row>
    <row r="200" spans="1:3" x14ac:dyDescent="0.25">
      <c r="C200" t="s">
        <v>460</v>
      </c>
    </row>
    <row r="201" spans="1:3" x14ac:dyDescent="0.25">
      <c r="C201" t="s">
        <v>461</v>
      </c>
    </row>
    <row r="202" spans="1:3" x14ac:dyDescent="0.25">
      <c r="C202" t="s">
        <v>462</v>
      </c>
    </row>
    <row r="204" spans="1:3" x14ac:dyDescent="0.25">
      <c r="C204" t="s">
        <v>464</v>
      </c>
    </row>
    <row r="205" spans="1:3" x14ac:dyDescent="0.25">
      <c r="A205">
        <v>10.1</v>
      </c>
      <c r="B205" t="s">
        <v>472</v>
      </c>
      <c r="C205" t="s">
        <v>473</v>
      </c>
    </row>
    <row r="207" spans="1:3" x14ac:dyDescent="0.25">
      <c r="A207">
        <v>10.199999999999999</v>
      </c>
      <c r="B207" t="s">
        <v>474</v>
      </c>
      <c r="C207" t="s">
        <v>475</v>
      </c>
    </row>
    <row r="208" spans="1:3" x14ac:dyDescent="0.25">
      <c r="C208" t="s">
        <v>476</v>
      </c>
    </row>
    <row r="209" spans="1:3" x14ac:dyDescent="0.25">
      <c r="C209" t="s">
        <v>477</v>
      </c>
    </row>
    <row r="210" spans="1:3" x14ac:dyDescent="0.25">
      <c r="A210">
        <v>10.3</v>
      </c>
      <c r="B210" t="s">
        <v>478</v>
      </c>
      <c r="C210" t="s">
        <v>479</v>
      </c>
    </row>
    <row r="211" spans="1:3" x14ac:dyDescent="0.25">
      <c r="C211" t="s">
        <v>480</v>
      </c>
    </row>
    <row r="213" spans="1:3" x14ac:dyDescent="0.25">
      <c r="A213">
        <v>10.4</v>
      </c>
      <c r="B213" t="s">
        <v>481</v>
      </c>
      <c r="C213" t="s">
        <v>482</v>
      </c>
    </row>
    <row r="214" spans="1:3" x14ac:dyDescent="0.25">
      <c r="C214" t="s">
        <v>519</v>
      </c>
    </row>
    <row r="215" spans="1:3" x14ac:dyDescent="0.25">
      <c r="C215" s="202" t="s">
        <v>484</v>
      </c>
    </row>
    <row r="216" spans="1:3" x14ac:dyDescent="0.25">
      <c r="C216" s="202" t="s">
        <v>486</v>
      </c>
    </row>
    <row r="217" spans="1:3" x14ac:dyDescent="0.25">
      <c r="C217" s="202" t="s">
        <v>487</v>
      </c>
    </row>
    <row r="218" spans="1:3" x14ac:dyDescent="0.25">
      <c r="C218" s="202" t="s">
        <v>488</v>
      </c>
    </row>
    <row r="219" spans="1:3" x14ac:dyDescent="0.25">
      <c r="C219" s="202" t="s">
        <v>509</v>
      </c>
    </row>
    <row r="220" spans="1:3" x14ac:dyDescent="0.25">
      <c r="C220" s="202" t="s">
        <v>510</v>
      </c>
    </row>
    <row r="221" spans="1:3" x14ac:dyDescent="0.25">
      <c r="C221" s="202" t="s">
        <v>511</v>
      </c>
    </row>
    <row r="222" spans="1:3" x14ac:dyDescent="0.25">
      <c r="C222" s="202" t="s">
        <v>516</v>
      </c>
    </row>
    <row r="223" spans="1:3" x14ac:dyDescent="0.25">
      <c r="C223" s="202" t="s">
        <v>512</v>
      </c>
    </row>
    <row r="224" spans="1:3" x14ac:dyDescent="0.25">
      <c r="C224" s="202" t="s">
        <v>514</v>
      </c>
    </row>
    <row r="225" spans="1:3" x14ac:dyDescent="0.25">
      <c r="C225" s="202" t="s">
        <v>515</v>
      </c>
    </row>
    <row r="226" spans="1:3" x14ac:dyDescent="0.25">
      <c r="C226" s="202" t="s">
        <v>517</v>
      </c>
    </row>
    <row r="227" spans="1:3" x14ac:dyDescent="0.25">
      <c r="C227" s="202" t="s">
        <v>518</v>
      </c>
    </row>
    <row r="228" spans="1:3" x14ac:dyDescent="0.25">
      <c r="A228">
        <v>10.4</v>
      </c>
      <c r="B228" t="s">
        <v>481</v>
      </c>
      <c r="C228" s="202" t="s">
        <v>520</v>
      </c>
    </row>
    <row r="229" spans="1:3" x14ac:dyDescent="0.25">
      <c r="C229" t="s">
        <v>521</v>
      </c>
    </row>
    <row r="230" spans="1:3" x14ac:dyDescent="0.25">
      <c r="B230" t="s">
        <v>522</v>
      </c>
      <c r="C230" t="s">
        <v>523</v>
      </c>
    </row>
    <row r="231" spans="1:3" x14ac:dyDescent="0.25">
      <c r="C231" t="s">
        <v>524</v>
      </c>
    </row>
    <row r="232" spans="1:3" x14ac:dyDescent="0.25">
      <c r="C232" t="s">
        <v>525</v>
      </c>
    </row>
    <row r="233" spans="1:3" x14ac:dyDescent="0.25">
      <c r="C233" t="s">
        <v>527</v>
      </c>
    </row>
    <row r="234" spans="1:3" x14ac:dyDescent="0.25">
      <c r="B234" t="s">
        <v>547</v>
      </c>
      <c r="C234" t="s">
        <v>548</v>
      </c>
    </row>
    <row r="236" spans="1:3" x14ac:dyDescent="0.25">
      <c r="A236">
        <v>11</v>
      </c>
      <c r="B236" t="s">
        <v>550</v>
      </c>
      <c r="C236" t="s">
        <v>551</v>
      </c>
    </row>
    <row r="238" spans="1:3" x14ac:dyDescent="0.25">
      <c r="A238">
        <v>11.1</v>
      </c>
      <c r="B238" t="s">
        <v>553</v>
      </c>
      <c r="C238" t="s">
        <v>558</v>
      </c>
    </row>
    <row r="240" spans="1:3" x14ac:dyDescent="0.25">
      <c r="C240" t="s">
        <v>572</v>
      </c>
    </row>
    <row r="241" spans="1:3" x14ac:dyDescent="0.25">
      <c r="C241" t="s">
        <v>555</v>
      </c>
    </row>
    <row r="242" spans="1:3" x14ac:dyDescent="0.25">
      <c r="C242" t="s">
        <v>573</v>
      </c>
    </row>
    <row r="243" spans="1:3" x14ac:dyDescent="0.25">
      <c r="B243" t="s">
        <v>570</v>
      </c>
      <c r="C243" t="s">
        <v>574</v>
      </c>
    </row>
    <row r="244" spans="1:3" x14ac:dyDescent="0.25">
      <c r="C244" t="s">
        <v>569</v>
      </c>
    </row>
    <row r="245" spans="1:3" x14ac:dyDescent="0.25">
      <c r="B245" t="s">
        <v>582</v>
      </c>
      <c r="C245" t="s">
        <v>581</v>
      </c>
    </row>
    <row r="246" spans="1:3" x14ac:dyDescent="0.25">
      <c r="B246" t="s">
        <v>591</v>
      </c>
      <c r="C246" t="s">
        <v>583</v>
      </c>
    </row>
    <row r="247" spans="1:3" x14ac:dyDescent="0.25">
      <c r="B247" t="s">
        <v>592</v>
      </c>
      <c r="C247" t="s">
        <v>593</v>
      </c>
    </row>
    <row r="248" spans="1:3" x14ac:dyDescent="0.25">
      <c r="C248" t="s">
        <v>595</v>
      </c>
    </row>
    <row r="249" spans="1:3" x14ac:dyDescent="0.25">
      <c r="B249" t="s">
        <v>596</v>
      </c>
      <c r="C249" t="s">
        <v>597</v>
      </c>
    </row>
    <row r="251" spans="1:3" x14ac:dyDescent="0.25">
      <c r="C251" t="s">
        <v>554</v>
      </c>
    </row>
    <row r="253" spans="1:3" x14ac:dyDescent="0.25">
      <c r="A253">
        <v>12</v>
      </c>
      <c r="C253" t="s">
        <v>594</v>
      </c>
    </row>
    <row r="254" spans="1:3" x14ac:dyDescent="0.25">
      <c r="A254">
        <v>12.1</v>
      </c>
      <c r="C254" t="s">
        <v>604</v>
      </c>
    </row>
    <row r="256" spans="1:3" x14ac:dyDescent="0.25">
      <c r="A256">
        <v>12.2</v>
      </c>
      <c r="C256" t="s">
        <v>620</v>
      </c>
    </row>
    <row r="257" spans="1:3" x14ac:dyDescent="0.25">
      <c r="B257" t="s">
        <v>605</v>
      </c>
      <c r="C257" t="s">
        <v>613</v>
      </c>
    </row>
    <row r="258" spans="1:3" x14ac:dyDescent="0.25">
      <c r="B258" t="s">
        <v>618</v>
      </c>
      <c r="C258" t="s">
        <v>619</v>
      </c>
    </row>
    <row r="260" spans="1:3" x14ac:dyDescent="0.25">
      <c r="A260">
        <v>12.3</v>
      </c>
      <c r="B260" t="s">
        <v>621</v>
      </c>
      <c r="C260" t="s">
        <v>623</v>
      </c>
    </row>
    <row r="261" spans="1:3" x14ac:dyDescent="0.25">
      <c r="C261" t="s">
        <v>622</v>
      </c>
    </row>
    <row r="262" spans="1:3" x14ac:dyDescent="0.25">
      <c r="A262">
        <v>12.4</v>
      </c>
      <c r="B262" t="s">
        <v>624</v>
      </c>
      <c r="C262" t="s">
        <v>625</v>
      </c>
    </row>
    <row r="263" spans="1:3" x14ac:dyDescent="0.25">
      <c r="C263" t="s">
        <v>626</v>
      </c>
    </row>
    <row r="264" spans="1:3" x14ac:dyDescent="0.25">
      <c r="A264">
        <v>12.5</v>
      </c>
      <c r="B264" t="s">
        <v>628</v>
      </c>
      <c r="C264" t="s">
        <v>627</v>
      </c>
    </row>
    <row r="265" spans="1:3" x14ac:dyDescent="0.25">
      <c r="B265" t="s">
        <v>629</v>
      </c>
      <c r="C265" t="s">
        <v>634</v>
      </c>
    </row>
    <row r="266" spans="1:3" x14ac:dyDescent="0.25">
      <c r="B266" t="s">
        <v>635</v>
      </c>
      <c r="C266" t="s">
        <v>630</v>
      </c>
    </row>
    <row r="267" spans="1:3" x14ac:dyDescent="0.25">
      <c r="C267" t="s">
        <v>636</v>
      </c>
    </row>
    <row r="268" spans="1:3" x14ac:dyDescent="0.25">
      <c r="C268" t="s">
        <v>637</v>
      </c>
    </row>
    <row r="270" spans="1:3" x14ac:dyDescent="0.25">
      <c r="A270">
        <v>12.6</v>
      </c>
      <c r="B270" t="s">
        <v>638</v>
      </c>
      <c r="C270" s="202" t="s">
        <v>639</v>
      </c>
    </row>
    <row r="271" spans="1:3" x14ac:dyDescent="0.25">
      <c r="A271">
        <v>12.6</v>
      </c>
      <c r="B271" s="202" t="s">
        <v>640</v>
      </c>
      <c r="C271" s="202" t="s">
        <v>641</v>
      </c>
    </row>
    <row r="272" spans="1:3" x14ac:dyDescent="0.25">
      <c r="B272" s="202"/>
      <c r="C272" s="202"/>
    </row>
    <row r="274" spans="1:3" x14ac:dyDescent="0.25">
      <c r="A274">
        <v>12.6</v>
      </c>
      <c r="B274" t="s">
        <v>650</v>
      </c>
      <c r="C274" s="202" t="s">
        <v>654</v>
      </c>
    </row>
    <row r="276" spans="1:3" x14ac:dyDescent="0.25">
      <c r="A276">
        <v>12.7</v>
      </c>
      <c r="B276" t="s">
        <v>638</v>
      </c>
      <c r="C276" t="s">
        <v>663</v>
      </c>
    </row>
    <row r="277" spans="1:3" x14ac:dyDescent="0.25">
      <c r="C277" t="s">
        <v>667</v>
      </c>
    </row>
    <row r="278" spans="1:3" x14ac:dyDescent="0.25">
      <c r="C278" t="s">
        <v>668</v>
      </c>
    </row>
    <row r="279" spans="1:3" x14ac:dyDescent="0.25">
      <c r="C279" t="s">
        <v>722</v>
      </c>
    </row>
    <row r="280" spans="1:3" x14ac:dyDescent="0.25">
      <c r="C280" t="s">
        <v>669</v>
      </c>
    </row>
    <row r="281" spans="1:3" x14ac:dyDescent="0.25">
      <c r="C281" t="s">
        <v>670</v>
      </c>
    </row>
    <row r="283" spans="1:3" x14ac:dyDescent="0.25">
      <c r="A283">
        <v>12.8</v>
      </c>
      <c r="B283" t="s">
        <v>638</v>
      </c>
      <c r="C283" t="s">
        <v>671</v>
      </c>
    </row>
    <row r="284" spans="1:3" x14ac:dyDescent="0.25">
      <c r="C284" t="s">
        <v>672</v>
      </c>
    </row>
    <row r="286" spans="1:3" x14ac:dyDescent="0.25">
      <c r="A286">
        <v>12.9</v>
      </c>
      <c r="B286" t="s">
        <v>638</v>
      </c>
      <c r="C286" t="s">
        <v>673</v>
      </c>
    </row>
    <row r="287" spans="1:3" x14ac:dyDescent="0.25">
      <c r="C287" t="s">
        <v>674</v>
      </c>
    </row>
    <row r="289" spans="1:3" x14ac:dyDescent="0.25">
      <c r="A289">
        <v>12.91</v>
      </c>
      <c r="B289" t="s">
        <v>638</v>
      </c>
      <c r="C289" t="s">
        <v>678</v>
      </c>
    </row>
    <row r="291" spans="1:3" x14ac:dyDescent="0.25">
      <c r="A291">
        <v>13</v>
      </c>
      <c r="B291" t="s">
        <v>638</v>
      </c>
      <c r="C291" t="s">
        <v>727</v>
      </c>
    </row>
    <row r="292" spans="1:3" x14ac:dyDescent="0.25">
      <c r="C292" t="s">
        <v>728</v>
      </c>
    </row>
    <row r="293" spans="1:3" x14ac:dyDescent="0.25">
      <c r="C293" t="s">
        <v>729</v>
      </c>
    </row>
    <row r="295" spans="1:3" x14ac:dyDescent="0.25">
      <c r="A295">
        <v>13.1</v>
      </c>
      <c r="B295" t="s">
        <v>638</v>
      </c>
      <c r="C295" t="s">
        <v>732</v>
      </c>
    </row>
    <row r="296" spans="1:3" x14ac:dyDescent="0.25">
      <c r="C296" t="s">
        <v>733</v>
      </c>
    </row>
    <row r="298" spans="1:3" x14ac:dyDescent="0.25">
      <c r="A298">
        <v>13.11</v>
      </c>
      <c r="B298" t="s">
        <v>638</v>
      </c>
      <c r="C298" t="s">
        <v>734</v>
      </c>
    </row>
    <row r="299" spans="1:3" x14ac:dyDescent="0.25">
      <c r="C299" t="s">
        <v>735</v>
      </c>
    </row>
    <row r="300" spans="1:3" x14ac:dyDescent="0.25">
      <c r="C300" s="202" t="s">
        <v>738</v>
      </c>
    </row>
    <row r="302" spans="1:3" x14ac:dyDescent="0.25">
      <c r="A302">
        <v>13.24</v>
      </c>
      <c r="B302" t="s">
        <v>638</v>
      </c>
      <c r="C302" t="s">
        <v>750</v>
      </c>
    </row>
    <row r="303" spans="1:3" x14ac:dyDescent="0.25">
      <c r="C303" t="s">
        <v>751</v>
      </c>
    </row>
    <row r="304" spans="1:3" x14ac:dyDescent="0.25">
      <c r="C304" t="s">
        <v>772</v>
      </c>
    </row>
    <row r="305" spans="1:3" x14ac:dyDescent="0.25">
      <c r="C305" t="s">
        <v>752</v>
      </c>
    </row>
    <row r="306" spans="1:3" x14ac:dyDescent="0.25">
      <c r="C306" t="s">
        <v>753</v>
      </c>
    </row>
    <row r="307" spans="1:3" x14ac:dyDescent="0.25">
      <c r="C307" t="s">
        <v>756</v>
      </c>
    </row>
    <row r="308" spans="1:3" x14ac:dyDescent="0.25">
      <c r="C308" t="s">
        <v>757</v>
      </c>
    </row>
    <row r="309" spans="1:3" x14ac:dyDescent="0.25">
      <c r="C309" t="s">
        <v>758</v>
      </c>
    </row>
    <row r="311" spans="1:3" x14ac:dyDescent="0.25">
      <c r="C311" t="s">
        <v>761</v>
      </c>
    </row>
    <row r="312" spans="1:3" x14ac:dyDescent="0.25">
      <c r="A312">
        <v>13.25</v>
      </c>
      <c r="B312" t="s">
        <v>638</v>
      </c>
      <c r="C312" t="s">
        <v>773</v>
      </c>
    </row>
    <row r="313" spans="1:3" x14ac:dyDescent="0.25">
      <c r="C313" t="s">
        <v>774</v>
      </c>
    </row>
    <row r="314" spans="1:3" x14ac:dyDescent="0.25">
      <c r="C314" t="s">
        <v>775</v>
      </c>
    </row>
    <row r="315" spans="1:3" x14ac:dyDescent="0.25">
      <c r="C315" t="s">
        <v>777</v>
      </c>
    </row>
    <row r="317" spans="1:3" x14ac:dyDescent="0.25">
      <c r="C317" t="s">
        <v>779</v>
      </c>
    </row>
    <row r="328" spans="2:3" x14ac:dyDescent="0.25">
      <c r="B328" t="s">
        <v>365</v>
      </c>
    </row>
    <row r="329" spans="2:3" x14ac:dyDescent="0.25">
      <c r="B329" t="s">
        <v>19</v>
      </c>
      <c r="C329" s="202"/>
    </row>
    <row r="330" spans="2:3" x14ac:dyDescent="0.25">
      <c r="B330" t="s">
        <v>321</v>
      </c>
    </row>
    <row r="331" spans="2:3" x14ac:dyDescent="0.25">
      <c r="C331" t="s">
        <v>612</v>
      </c>
    </row>
    <row r="332" spans="2:3" x14ac:dyDescent="0.25">
      <c r="C332" s="202" t="s">
        <v>340</v>
      </c>
    </row>
    <row r="333" spans="2:3" x14ac:dyDescent="0.25">
      <c r="C333" t="s">
        <v>271</v>
      </c>
    </row>
    <row r="335" spans="2:3" x14ac:dyDescent="0.25">
      <c r="C335" t="s">
        <v>38</v>
      </c>
    </row>
    <row r="336" spans="2:3" x14ac:dyDescent="0.25">
      <c r="C336" t="s">
        <v>169</v>
      </c>
    </row>
    <row r="337" spans="2:3" x14ac:dyDescent="0.25">
      <c r="C337" t="s">
        <v>549</v>
      </c>
    </row>
    <row r="339" spans="2:3" x14ac:dyDescent="0.25">
      <c r="C339" t="s">
        <v>463</v>
      </c>
    </row>
    <row r="340" spans="2:3" x14ac:dyDescent="0.25">
      <c r="C340" t="s">
        <v>465</v>
      </c>
    </row>
    <row r="342" spans="2:3" x14ac:dyDescent="0.25">
      <c r="B342" t="s">
        <v>386</v>
      </c>
      <c r="C342" t="s">
        <v>387</v>
      </c>
    </row>
  </sheetData>
  <customSheetViews>
    <customSheetView guid="{F775BF75-D0FA-43A4-AB91-EF60F5E14033}" state="hidden" topLeftCell="A182">
      <selection activeCell="AA10" sqref="AA10:AK24"/>
    </customSheetView>
    <customSheetView guid="{F6B961D1-5561-4F67-8281-8DEF7EC36431}" state="hidden" topLeftCell="A182">
      <selection activeCell="AA10" sqref="AA10:AK24"/>
    </customSheetView>
    <customSheetView guid="{D270E353-F87F-4A8E-A9CD-0E7D67CD15E6}" state="hidden" topLeftCell="A182">
      <selection activeCell="AA10" sqref="AA10:AK24"/>
    </customSheetView>
  </customSheetViews>
  <phoneticPr fontId="9"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vt:i4>
      </vt:variant>
    </vt:vector>
  </HeadingPairs>
  <TitlesOfParts>
    <vt:vector size="6" baseType="lpstr">
      <vt:lpstr>Anleitung IPS_ISF</vt:lpstr>
      <vt:lpstr>Angaben</vt:lpstr>
      <vt:lpstr>Rechnungen</vt:lpstr>
      <vt:lpstr>Summenblatt</vt:lpstr>
      <vt:lpstr>FAQ</vt:lpstr>
      <vt:lpstr>Summenblatt!Druckbereich</vt:lpstr>
    </vt:vector>
  </TitlesOfParts>
  <Company>ERP-Fonds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ABLASZ</dc:title>
  <dc:subject>Zur Abrechnung von Förderungsprojekten</dc:subject>
  <dc:creator>Arbesser</dc:creator>
  <dc:description>AB rechnungs-_x000d_
L   isten,_x000d_
A  nleitung,_x000d_
S  ummarische_x000d_
Z  usammenfassung</dc:description>
  <cp:lastModifiedBy>AKBARI Neshat</cp:lastModifiedBy>
  <cp:lastPrinted>2024-06-11T07:50:29Z</cp:lastPrinted>
  <dcterms:created xsi:type="dcterms:W3CDTF">2003-11-03T10:02:22Z</dcterms:created>
  <dcterms:modified xsi:type="dcterms:W3CDTF">2024-10-23T10:04:07Z</dcterms:modified>
</cp:coreProperties>
</file>