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defaultThemeVersion="124226"/>
  <bookViews>
    <workbookView xWindow="915" yWindow="6630" windowWidth="22125" windowHeight="1140" tabRatio="850"/>
  </bookViews>
  <sheets>
    <sheet name="Template" sheetId="26" r:id="rId1"/>
    <sheet name="Sales - Revenue" sheetId="28" r:id="rId2"/>
  </sheets>
  <externalReferences>
    <externalReference r:id="rId3"/>
  </externalReferences>
  <definedNames>
    <definedName name="AreaPL1">[1]CAM1!$Q$86:$CA$188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43472.3088310185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3" i="26" l="1"/>
  <c r="C8" i="28" l="1"/>
  <c r="C9" i="28"/>
  <c r="C7" i="28"/>
  <c r="D16" i="28" l="1"/>
  <c r="E74" i="26" l="1"/>
  <c r="D93" i="26" l="1"/>
  <c r="E93" i="26" l="1"/>
  <c r="F93" i="26"/>
  <c r="G93" i="26"/>
  <c r="H93" i="26"/>
  <c r="I93" i="26"/>
  <c r="J93" i="26"/>
  <c r="K93" i="26"/>
  <c r="L93" i="26"/>
  <c r="M93" i="26"/>
  <c r="N93" i="26"/>
  <c r="O93" i="26"/>
  <c r="P93" i="26"/>
  <c r="Q93" i="26"/>
  <c r="R93" i="26"/>
  <c r="S93" i="26"/>
  <c r="T93" i="26"/>
  <c r="U93" i="26"/>
  <c r="V93" i="26"/>
  <c r="W93" i="26"/>
  <c r="X93" i="26"/>
  <c r="Y93" i="26"/>
  <c r="Z93" i="26"/>
  <c r="AA93" i="26"/>
  <c r="AB93" i="26"/>
  <c r="AC93" i="26"/>
  <c r="AD93" i="26"/>
  <c r="AE93" i="26"/>
  <c r="AF93" i="26"/>
  <c r="AG93" i="26"/>
  <c r="AH93" i="26"/>
  <c r="AI91" i="26"/>
  <c r="AI93" i="26" l="1"/>
  <c r="AI90" i="26"/>
  <c r="E16" i="28" l="1"/>
  <c r="F16" i="28"/>
  <c r="G16" i="28"/>
  <c r="H16" i="28"/>
  <c r="I16" i="28"/>
  <c r="J16" i="28"/>
  <c r="K16" i="28"/>
  <c r="L16" i="28"/>
  <c r="M16" i="28"/>
  <c r="N16" i="28"/>
  <c r="O16" i="28"/>
  <c r="P16" i="28"/>
  <c r="Q16" i="28"/>
  <c r="R16" i="28"/>
  <c r="S16" i="28"/>
  <c r="T16" i="28"/>
  <c r="U16" i="28"/>
  <c r="V16" i="28"/>
  <c r="W16" i="28"/>
  <c r="X16" i="28"/>
  <c r="Y16" i="28"/>
  <c r="Z16" i="28"/>
  <c r="AA16" i="28"/>
  <c r="AB16" i="28"/>
  <c r="AC16" i="28"/>
  <c r="AD16" i="28"/>
  <c r="AE16" i="28"/>
  <c r="AF16" i="28"/>
  <c r="AG16" i="28"/>
  <c r="AH16" i="28"/>
  <c r="AI16" i="28"/>
  <c r="D81" i="26" l="1"/>
  <c r="E81" i="26"/>
  <c r="O81" i="26"/>
  <c r="P81" i="26"/>
  <c r="Q81" i="26"/>
  <c r="R81" i="26"/>
  <c r="S81" i="26"/>
  <c r="T81" i="26"/>
  <c r="U81" i="26"/>
  <c r="V81" i="26"/>
  <c r="W81" i="26"/>
  <c r="X81" i="26"/>
  <c r="Y81" i="26"/>
  <c r="Z81" i="26"/>
  <c r="AA81" i="26"/>
  <c r="AB81" i="26"/>
  <c r="AC81" i="26"/>
  <c r="AD81" i="26"/>
  <c r="AE81" i="26"/>
  <c r="AF81" i="26"/>
  <c r="AG81" i="26"/>
  <c r="AH81" i="26"/>
  <c r="C81" i="26"/>
  <c r="N81" i="26"/>
  <c r="M81" i="26"/>
  <c r="L81" i="26"/>
  <c r="K81" i="26"/>
  <c r="J81" i="26"/>
  <c r="I81" i="26"/>
  <c r="H81" i="26"/>
  <c r="G81" i="26"/>
  <c r="F81" i="26"/>
  <c r="AJ15" i="28"/>
  <c r="AJ14" i="28"/>
  <c r="AJ13" i="28"/>
  <c r="AJ12" i="28"/>
  <c r="AJ11" i="28"/>
  <c r="AJ10" i="28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AF6" i="28" s="1"/>
  <c r="AG6" i="28" s="1"/>
  <c r="AH6" i="28" s="1"/>
  <c r="AI6" i="28" s="1"/>
  <c r="AJ16" i="28" l="1"/>
  <c r="C76" i="26" l="1"/>
  <c r="D76" i="26"/>
  <c r="E76" i="26"/>
  <c r="F76" i="26"/>
  <c r="G76" i="26"/>
  <c r="H76" i="26"/>
  <c r="I76" i="26"/>
  <c r="J76" i="26"/>
  <c r="K76" i="26"/>
  <c r="L76" i="26"/>
  <c r="M76" i="26"/>
  <c r="N76" i="26"/>
  <c r="O76" i="26"/>
  <c r="P76" i="26"/>
  <c r="Q76" i="26"/>
  <c r="R76" i="26"/>
  <c r="S76" i="26"/>
  <c r="T76" i="26"/>
  <c r="U76" i="26"/>
  <c r="V76" i="26"/>
  <c r="W76" i="26"/>
  <c r="X76" i="26"/>
  <c r="Y76" i="26"/>
  <c r="Z76" i="26"/>
  <c r="AA76" i="26"/>
  <c r="AB76" i="26"/>
  <c r="AC76" i="26"/>
  <c r="AD76" i="26"/>
  <c r="AE76" i="26"/>
  <c r="AF76" i="26"/>
  <c r="AG76" i="26"/>
  <c r="AH76" i="26"/>
  <c r="C77" i="26"/>
  <c r="D77" i="26"/>
  <c r="E77" i="26"/>
  <c r="F77" i="26"/>
  <c r="G77" i="26"/>
  <c r="H77" i="26"/>
  <c r="I77" i="26"/>
  <c r="J77" i="26"/>
  <c r="K77" i="26"/>
  <c r="L77" i="26"/>
  <c r="M77" i="26"/>
  <c r="N77" i="26"/>
  <c r="O77" i="26"/>
  <c r="P77" i="26"/>
  <c r="Q77" i="26"/>
  <c r="R77" i="26"/>
  <c r="S77" i="26"/>
  <c r="T77" i="26"/>
  <c r="U77" i="26"/>
  <c r="V77" i="26"/>
  <c r="W77" i="26"/>
  <c r="X77" i="26"/>
  <c r="Y77" i="26"/>
  <c r="Z77" i="26"/>
  <c r="AA77" i="26"/>
  <c r="AB77" i="26"/>
  <c r="AC77" i="26"/>
  <c r="AD77" i="26"/>
  <c r="AE77" i="26"/>
  <c r="AF77" i="26"/>
  <c r="AG77" i="26"/>
  <c r="AH77" i="26"/>
  <c r="G74" i="26"/>
  <c r="AG74" i="26"/>
  <c r="AG79" i="26" s="1"/>
  <c r="AH74" i="26"/>
  <c r="AH79" i="26" s="1"/>
  <c r="R74" i="26"/>
  <c r="S74" i="26"/>
  <c r="T74" i="26"/>
  <c r="U74" i="26"/>
  <c r="V74" i="26"/>
  <c r="W74" i="26"/>
  <c r="X74" i="26"/>
  <c r="Y74" i="26"/>
  <c r="Z74" i="26"/>
  <c r="AA74" i="26"/>
  <c r="AB74" i="26"/>
  <c r="AC74" i="26"/>
  <c r="AD74" i="26"/>
  <c r="AE74" i="26"/>
  <c r="AF74" i="26"/>
  <c r="AF79" i="26" s="1"/>
  <c r="W79" i="26" l="1"/>
  <c r="W101" i="26" s="1"/>
  <c r="W102" i="26"/>
  <c r="AD79" i="26"/>
  <c r="AD101" i="26" s="1"/>
  <c r="AD102" i="26"/>
  <c r="V79" i="26"/>
  <c r="V101" i="26" s="1"/>
  <c r="V102" i="26"/>
  <c r="AC79" i="26"/>
  <c r="AC101" i="26" s="1"/>
  <c r="AC102" i="26"/>
  <c r="U79" i="26"/>
  <c r="U101" i="26" s="1"/>
  <c r="U102" i="26"/>
  <c r="AB79" i="26"/>
  <c r="AB101" i="26" s="1"/>
  <c r="AB102" i="26"/>
  <c r="AE79" i="26"/>
  <c r="AE101" i="26" s="1"/>
  <c r="AE102" i="26"/>
  <c r="T79" i="26"/>
  <c r="T101" i="26" s="1"/>
  <c r="T102" i="26"/>
  <c r="AA79" i="26"/>
  <c r="AA101" i="26" s="1"/>
  <c r="AA102" i="26"/>
  <c r="S79" i="26"/>
  <c r="S101" i="26" s="1"/>
  <c r="S102" i="26"/>
  <c r="Z79" i="26"/>
  <c r="Z101" i="26" s="1"/>
  <c r="Z102" i="26"/>
  <c r="R79" i="26"/>
  <c r="R101" i="26" s="1"/>
  <c r="R102" i="26"/>
  <c r="Y79" i="26"/>
  <c r="Y101" i="26" s="1"/>
  <c r="Y102" i="26"/>
  <c r="X79" i="26"/>
  <c r="X101" i="26" s="1"/>
  <c r="X102" i="26"/>
  <c r="AG75" i="26"/>
  <c r="Y75" i="26"/>
  <c r="Y98" i="26" s="1"/>
  <c r="I75" i="26"/>
  <c r="AB75" i="26"/>
  <c r="AB98" i="26" s="1"/>
  <c r="T75" i="26"/>
  <c r="T98" i="26" s="1"/>
  <c r="L75" i="26"/>
  <c r="D75" i="26"/>
  <c r="Q75" i="26"/>
  <c r="X75" i="26"/>
  <c r="X98" i="26" s="1"/>
  <c r="AH75" i="26"/>
  <c r="J75" i="26"/>
  <c r="R75" i="26"/>
  <c r="R98" i="26" s="1"/>
  <c r="AF75" i="26"/>
  <c r="AI76" i="26"/>
  <c r="AE75" i="26"/>
  <c r="AE98" i="26" s="1"/>
  <c r="W75" i="26"/>
  <c r="W98" i="26" s="1"/>
  <c r="O75" i="26"/>
  <c r="G75" i="26"/>
  <c r="Z75" i="26"/>
  <c r="Z98" i="26" s="1"/>
  <c r="P75" i="26"/>
  <c r="AD75" i="26"/>
  <c r="AD98" i="26" s="1"/>
  <c r="V75" i="26"/>
  <c r="V98" i="26" s="1"/>
  <c r="N75" i="26"/>
  <c r="F75" i="26"/>
  <c r="AI77" i="26"/>
  <c r="AC75" i="26"/>
  <c r="AC98" i="26" s="1"/>
  <c r="U75" i="26"/>
  <c r="U98" i="26" s="1"/>
  <c r="M75" i="26"/>
  <c r="E75" i="26"/>
  <c r="AA75" i="26"/>
  <c r="AA98" i="26" s="1"/>
  <c r="S75" i="26"/>
  <c r="S98" i="26" s="1"/>
  <c r="K75" i="26"/>
  <c r="C75" i="26"/>
  <c r="H75" i="26"/>
  <c r="AF85" i="26"/>
  <c r="AF89" i="26" s="1"/>
  <c r="X85" i="26"/>
  <c r="X89" i="26" s="1"/>
  <c r="AG85" i="26"/>
  <c r="AG89" i="26" s="1"/>
  <c r="AH85" i="26"/>
  <c r="AH89" i="26" s="1"/>
  <c r="W85" i="26" l="1"/>
  <c r="W89" i="26" s="1"/>
  <c r="C99" i="26"/>
  <c r="AD85" i="26"/>
  <c r="AD89" i="26" s="1"/>
  <c r="AB85" i="26"/>
  <c r="AB89" i="26" s="1"/>
  <c r="C100" i="26"/>
  <c r="U85" i="26"/>
  <c r="U89" i="26" s="1"/>
  <c r="AA85" i="26"/>
  <c r="AA89" i="26" s="1"/>
  <c r="Y85" i="26"/>
  <c r="Y89" i="26" s="1"/>
  <c r="R85" i="26"/>
  <c r="R89" i="26" s="1"/>
  <c r="T85" i="26"/>
  <c r="T89" i="26" s="1"/>
  <c r="AC85" i="26"/>
  <c r="AC89" i="26" s="1"/>
  <c r="S85" i="26"/>
  <c r="S89" i="26" s="1"/>
  <c r="AE85" i="26"/>
  <c r="AE89" i="26" s="1"/>
  <c r="V85" i="26"/>
  <c r="V89" i="26" s="1"/>
  <c r="Z85" i="26"/>
  <c r="Z89" i="26" s="1"/>
  <c r="AI75" i="26"/>
  <c r="D6" i="26" l="1"/>
  <c r="E6" i="26" s="1"/>
  <c r="AI15" i="26"/>
  <c r="AI17" i="26"/>
  <c r="AI19" i="26"/>
  <c r="AI21" i="26"/>
  <c r="AI23" i="26"/>
  <c r="AI25" i="26"/>
  <c r="AI27" i="26"/>
  <c r="AI29" i="26"/>
  <c r="AI31" i="26"/>
  <c r="AI35" i="26"/>
  <c r="AI37" i="26"/>
  <c r="AI39" i="26"/>
  <c r="AI41" i="26"/>
  <c r="AI43" i="26"/>
  <c r="AI45" i="26"/>
  <c r="AI47" i="26"/>
  <c r="AI49" i="26"/>
  <c r="AI51" i="26"/>
  <c r="AI55" i="26"/>
  <c r="AI57" i="26"/>
  <c r="AI59" i="26"/>
  <c r="AI61" i="26"/>
  <c r="AI63" i="26"/>
  <c r="AI65" i="26"/>
  <c r="AI67" i="26"/>
  <c r="AI69" i="26"/>
  <c r="AI71" i="26"/>
  <c r="C74" i="26"/>
  <c r="D74" i="26"/>
  <c r="D79" i="26" s="1"/>
  <c r="E79" i="26"/>
  <c r="E101" i="26" s="1"/>
  <c r="F74" i="26"/>
  <c r="F79" i="26" s="1"/>
  <c r="F101" i="26" s="1"/>
  <c r="H74" i="26"/>
  <c r="H79" i="26" s="1"/>
  <c r="H101" i="26" s="1"/>
  <c r="I74" i="26"/>
  <c r="I79" i="26" s="1"/>
  <c r="I101" i="26" s="1"/>
  <c r="J74" i="26"/>
  <c r="J79" i="26" s="1"/>
  <c r="J101" i="26" s="1"/>
  <c r="K74" i="26"/>
  <c r="K79" i="26" s="1"/>
  <c r="K101" i="26" s="1"/>
  <c r="L74" i="26"/>
  <c r="L79" i="26" s="1"/>
  <c r="M74" i="26"/>
  <c r="M79" i="26" s="1"/>
  <c r="M101" i="26" s="1"/>
  <c r="N74" i="26"/>
  <c r="N79" i="26" s="1"/>
  <c r="N101" i="26" s="1"/>
  <c r="O74" i="26"/>
  <c r="O79" i="26" s="1"/>
  <c r="O101" i="26" s="1"/>
  <c r="P74" i="26"/>
  <c r="P79" i="26" s="1"/>
  <c r="P101" i="26" s="1"/>
  <c r="Q74" i="26"/>
  <c r="Q102" i="26" s="1"/>
  <c r="AF101" i="26"/>
  <c r="AI78" i="26"/>
  <c r="G79" i="26"/>
  <c r="G101" i="26" s="1"/>
  <c r="AG101" i="26"/>
  <c r="AI86" i="26"/>
  <c r="AI87" i="26"/>
  <c r="C79" i="26" l="1"/>
  <c r="C102" i="26"/>
  <c r="C98" i="26"/>
  <c r="L102" i="26"/>
  <c r="H85" i="26"/>
  <c r="H89" i="26" s="1"/>
  <c r="I102" i="26"/>
  <c r="Q79" i="26"/>
  <c r="Q101" i="26" s="1"/>
  <c r="D102" i="26"/>
  <c r="O102" i="26"/>
  <c r="E102" i="26"/>
  <c r="M102" i="26"/>
  <c r="P102" i="26"/>
  <c r="AH102" i="26"/>
  <c r="O98" i="26"/>
  <c r="K102" i="26"/>
  <c r="F102" i="26"/>
  <c r="N98" i="26"/>
  <c r="J100" i="26"/>
  <c r="N85" i="26"/>
  <c r="N89" i="26" s="1"/>
  <c r="J85" i="26"/>
  <c r="AI81" i="26"/>
  <c r="AG102" i="26"/>
  <c r="G102" i="26"/>
  <c r="F100" i="26"/>
  <c r="N102" i="26"/>
  <c r="H102" i="26"/>
  <c r="F85" i="26"/>
  <c r="P85" i="26"/>
  <c r="P89" i="26" s="1"/>
  <c r="M98" i="26"/>
  <c r="AF102" i="26"/>
  <c r="AH98" i="26"/>
  <c r="AF98" i="26"/>
  <c r="AI74" i="26"/>
  <c r="J102" i="26"/>
  <c r="D100" i="26"/>
  <c r="AH101" i="26"/>
  <c r="L101" i="26"/>
  <c r="L85" i="26"/>
  <c r="L89" i="26" s="1"/>
  <c r="F6" i="26"/>
  <c r="AG98" i="26"/>
  <c r="P98" i="26"/>
  <c r="I98" i="26"/>
  <c r="O85" i="26"/>
  <c r="O89" i="26" s="1"/>
  <c r="K85" i="26"/>
  <c r="K89" i="26" s="1"/>
  <c r="G85" i="26"/>
  <c r="L98" i="26"/>
  <c r="E99" i="26"/>
  <c r="Q98" i="26"/>
  <c r="K98" i="26"/>
  <c r="H99" i="26"/>
  <c r="G98" i="26"/>
  <c r="G99" i="26"/>
  <c r="G100" i="26"/>
  <c r="M85" i="26"/>
  <c r="M89" i="26" s="1"/>
  <c r="I85" i="26"/>
  <c r="I89" i="26" s="1"/>
  <c r="E85" i="26"/>
  <c r="E89" i="26" s="1"/>
  <c r="C101" i="26" l="1"/>
  <c r="C85" i="26"/>
  <c r="C89" i="26" s="1"/>
  <c r="Q85" i="26"/>
  <c r="Q89" i="26" s="1"/>
  <c r="J89" i="26"/>
  <c r="G89" i="26"/>
  <c r="F89" i="26"/>
  <c r="I100" i="26"/>
  <c r="I99" i="26"/>
  <c r="J98" i="26"/>
  <c r="J99" i="26"/>
  <c r="D99" i="26"/>
  <c r="F99" i="26"/>
  <c r="H98" i="26"/>
  <c r="E98" i="26"/>
  <c r="D98" i="26"/>
  <c r="F98" i="26"/>
  <c r="G6" i="26"/>
  <c r="H100" i="26"/>
  <c r="E100" i="26"/>
  <c r="AI79" i="26"/>
  <c r="D101" i="26"/>
  <c r="D85" i="26"/>
  <c r="D89" i="26" s="1"/>
  <c r="AI85" i="26" l="1"/>
  <c r="AI89" i="26"/>
  <c r="H6" i="26"/>
  <c r="I6" i="26" l="1"/>
  <c r="J6" i="26" l="1"/>
  <c r="K6" i="26" l="1"/>
  <c r="L6" i="26" l="1"/>
  <c r="M6" i="26" l="1"/>
  <c r="N6" i="26" l="1"/>
  <c r="O6" i="26" l="1"/>
  <c r="P6" i="26" l="1"/>
  <c r="Q6" i="26" l="1"/>
  <c r="R6" i="26" l="1"/>
  <c r="S6" i="26"/>
  <c r="T6" i="26" l="1"/>
  <c r="U6" i="26" l="1"/>
  <c r="V6" i="26" l="1"/>
  <c r="W6" i="26" l="1"/>
  <c r="X6" i="26" l="1"/>
  <c r="Y6" i="26" l="1"/>
  <c r="Z6" i="26" l="1"/>
  <c r="AA6" i="26" l="1"/>
  <c r="AB6" i="26" l="1"/>
  <c r="AC6" i="26" l="1"/>
  <c r="AD6" i="26" l="1"/>
  <c r="AE6" i="26" l="1"/>
  <c r="AF6" i="26" l="1"/>
  <c r="AG6" i="26" l="1"/>
  <c r="AH6" i="26" l="1"/>
</calcChain>
</file>

<file path=xl/comments1.xml><?xml version="1.0" encoding="utf-8"?>
<comments xmlns="http://schemas.openxmlformats.org/spreadsheetml/2006/main">
  <authors>
    <author>Autor</author>
  </authors>
  <commentList>
    <comment ref="M4" authorId="0" shapeId="0">
      <text>
        <r>
          <rPr>
            <sz val="9"/>
            <color indexed="81"/>
            <rFont val="Segoe UI"/>
            <family val="2"/>
          </rPr>
          <t xml:space="preserve">Bitte in den Zeilen 7 bis 9 die R&amp;D phase, FID-phase und mass production phase entsprechend  farblich unterlegen
</t>
        </r>
      </text>
    </comment>
    <comment ref="A78" authorId="0" shapeId="0">
      <text>
        <r>
          <rPr>
            <sz val="11"/>
            <color indexed="81"/>
            <rFont val="Tahoma"/>
            <family val="2"/>
          </rPr>
          <t>SG&amp;A expenses can be taken into account in the calculation of the cash-flows, but care should be taken to avoid duplication with costs already listed above.</t>
        </r>
      </text>
    </comment>
    <comment ref="A91" authorId="0" shapeId="0">
      <text>
        <r>
          <rPr>
            <b/>
            <sz val="9"/>
            <color indexed="81"/>
            <rFont val="Segoe UI"/>
            <family val="2"/>
          </rPr>
          <t>aus den Zwischennachweisen; 
ggf. in Folgejahren entsprechend Prüfung zu korrigieren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A93" authorId="0" shapeId="0">
      <text>
        <r>
          <rPr>
            <sz val="11"/>
            <color indexed="81"/>
            <rFont val="Tahoma"/>
            <family val="2"/>
          </rPr>
          <t>Deviations between verified eligible costs and the sum of all project related R&amp;D&amp;I  and FID costs need to be explained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N4" authorId="0" shapeId="0">
      <text>
        <r>
          <rPr>
            <sz val="9"/>
            <color indexed="81"/>
            <rFont val="Segoe UI"/>
            <family val="2"/>
          </rPr>
          <t>Bitte in den Zeilen 7 bis 9 die R&amp;D phase, FID-phase und mass production phase entsprechend  farblich unterlegen</t>
        </r>
      </text>
    </comment>
    <comment ref="A6" authorId="0" shapeId="0">
      <text>
        <r>
          <rPr>
            <sz val="11"/>
            <color indexed="81"/>
            <rFont val="Segoe UI"/>
            <family val="2"/>
          </rPr>
          <t>Please replace the placeholder names with detailed descriptions of the sources of revenue. Please add more rows as needed.</t>
        </r>
      </text>
    </comment>
    <comment ref="A16" authorId="0" shapeId="0">
      <text>
        <r>
          <rPr>
            <sz val="11"/>
            <color indexed="81"/>
            <rFont val="Tahoma"/>
            <family val="2"/>
          </rPr>
          <t>Formula can be modified  in case additional revenue streams have to be accounted for.</t>
        </r>
      </text>
    </comment>
  </commentList>
</comments>
</file>

<file path=xl/sharedStrings.xml><?xml version="1.0" encoding="utf-8"?>
<sst xmlns="http://schemas.openxmlformats.org/spreadsheetml/2006/main" count="155" uniqueCount="85">
  <si>
    <t>Idle share</t>
  </si>
  <si>
    <t>Gross margin</t>
  </si>
  <si>
    <t>Yield loss</t>
  </si>
  <si>
    <t>Premises</t>
  </si>
  <si>
    <t xml:space="preserve">Total </t>
  </si>
  <si>
    <t>SG&amp;A (Selling, general and administrative expenses)</t>
  </si>
  <si>
    <t>Unused capacity share valid for average line profile</t>
  </si>
  <si>
    <r>
      <rPr>
        <sz val="11"/>
        <rFont val="Calibri"/>
        <family val="2"/>
      </rPr>
      <t xml:space="preserve">     →</t>
    </r>
    <r>
      <rPr>
        <sz val="12.65"/>
        <rFont val="Calibri"/>
        <family val="2"/>
      </rPr>
      <t xml:space="preserve"> </t>
    </r>
    <r>
      <rPr>
        <sz val="11"/>
        <rFont val="Calibri"/>
        <family val="2"/>
        <scheme val="minor"/>
      </rPr>
      <t>Depreciation of buildings</t>
    </r>
  </si>
  <si>
    <r>
      <rPr>
        <sz val="11"/>
        <rFont val="Calibri"/>
        <family val="2"/>
      </rPr>
      <t xml:space="preserve">        →</t>
    </r>
    <r>
      <rPr>
        <sz val="12.65"/>
        <rFont val="Calibri"/>
        <family val="2"/>
      </rPr>
      <t xml:space="preserve"> </t>
    </r>
    <r>
      <rPr>
        <sz val="11"/>
        <rFont val="Calibri"/>
        <family val="2"/>
        <scheme val="minor"/>
      </rPr>
      <t>Depreciation of buildings</t>
    </r>
  </si>
  <si>
    <t xml:space="preserve">     → direct</t>
  </si>
  <si>
    <t xml:space="preserve">     → indirect</t>
  </si>
  <si>
    <t>%</t>
  </si>
  <si>
    <t>Company:</t>
  </si>
  <si>
    <t>Project:</t>
  </si>
  <si>
    <t>Date:</t>
  </si>
  <si>
    <r>
      <rPr>
        <sz val="11"/>
        <rFont val="Calibri"/>
        <family val="2"/>
      </rPr>
      <t xml:space="preserve">        → </t>
    </r>
    <r>
      <rPr>
        <sz val="11"/>
        <rFont val="Calibri"/>
        <family val="2"/>
        <scheme val="minor"/>
      </rPr>
      <t>Depreciation of instruments / equipment</t>
    </r>
  </si>
  <si>
    <t>Sales / Revenue</t>
  </si>
  <si>
    <t>Reflecting performance losses at start of industrial production with high innovative character (learning curve); physical or partial wafer scrap; [(personnel + material cost) x yield loss %]</t>
  </si>
  <si>
    <t>Total costs</t>
  </si>
  <si>
    <t>EBIT (earnings before interest and taxes)</t>
  </si>
  <si>
    <t>SG&amp;A (selling, general and administrative expenses)</t>
  </si>
  <si>
    <t>R&amp;D (research and development)</t>
  </si>
  <si>
    <t>CoS (cost of sales)</t>
  </si>
  <si>
    <t>Costs for R&amp;D</t>
  </si>
  <si>
    <t>Sum of direct and indirect R&amp;D costs</t>
  </si>
  <si>
    <r>
      <t>Costs going directly into development of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new processes, products and services [sum of Cost for R&amp;D a - h]</t>
    </r>
  </si>
  <si>
    <t>R&amp;D costs for improving already established processes, products and services to increase yield and stability and meet customer-specific demands  [cost of first industrial deployment x indirect R&amp;D %]</t>
  </si>
  <si>
    <r>
      <rPr>
        <sz val="11"/>
        <rFont val="Calibri"/>
        <family val="2"/>
      </rPr>
      <t xml:space="preserve">     → </t>
    </r>
    <r>
      <rPr>
        <sz val="11"/>
        <rFont val="Calibri"/>
        <family val="2"/>
        <scheme val="minor"/>
      </rPr>
      <t>Depreciation of instruments / equipment</t>
    </r>
  </si>
  <si>
    <t>Mio Eur</t>
  </si>
  <si>
    <t>Costs for mass production/commercialization</t>
  </si>
  <si>
    <t>Sales Volume</t>
  </si>
  <si>
    <t>Unit  Price</t>
  </si>
  <si>
    <t>R&amp;D phase</t>
  </si>
  <si>
    <t>FID phase</t>
  </si>
  <si>
    <t>Mass Production phase</t>
  </si>
  <si>
    <t>Taxes</t>
  </si>
  <si>
    <t>Changes in Net Working Capital</t>
  </si>
  <si>
    <t>Cash-flows</t>
  </si>
  <si>
    <t>Input formula</t>
  </si>
  <si>
    <t>Built-in formulas</t>
  </si>
  <si>
    <r>
      <rPr>
        <sz val="11"/>
        <color theme="1"/>
        <rFont val="Calibri"/>
        <family val="2"/>
      </rPr>
      <t xml:space="preserve">    aa) </t>
    </r>
    <r>
      <rPr>
        <sz val="11"/>
        <color theme="1"/>
        <rFont val="Calibri"/>
        <family val="2"/>
        <scheme val="minor"/>
      </rPr>
      <t>Feasibility studies, costs of obtaining the permissions required</t>
    </r>
  </si>
  <si>
    <t>Costs for first industrial deployment</t>
  </si>
  <si>
    <t>Input data</t>
  </si>
  <si>
    <t>R&amp;D share of cost of sales</t>
  </si>
  <si>
    <t>SG&amp;A share of total costs</t>
  </si>
  <si>
    <t xml:space="preserve">Sum based on CoS for all adminstrative costs (efforts for marketing and sales, factory planning, supply chain, IT, Finance and all other administrative efforts) </t>
  </si>
  <si>
    <t>Unit</t>
  </si>
  <si>
    <t>Eur/Unit</t>
  </si>
  <si>
    <t>Definitions</t>
  </si>
  <si>
    <t>Revenue stream</t>
  </si>
  <si>
    <t>Eur</t>
  </si>
  <si>
    <t>Licensing</t>
  </si>
  <si>
    <t>Other (please specify)</t>
  </si>
  <si>
    <t>Product/Service A</t>
  </si>
  <si>
    <t>Product/Service B</t>
  </si>
  <si>
    <t>State Aid disbursements</t>
  </si>
  <si>
    <t>Monitoring of ex-post cash flows</t>
  </si>
  <si>
    <t>Plausibility Check - Eligible Costs</t>
  </si>
  <si>
    <t>2022</t>
  </si>
  <si>
    <t xml:space="preserve">    bb) Costs of instruments / equipment</t>
  </si>
  <si>
    <t xml:space="preserve">    cc) Costs of acquisition / construction of buildings</t>
  </si>
  <si>
    <t xml:space="preserve">    dd) Costs of materials / supplies</t>
  </si>
  <si>
    <t xml:space="preserve">    ee) Costs for patents / intangible assets / contractual research</t>
  </si>
  <si>
    <t xml:space="preserve">    ff)  Personnel / administrative costs including overheads</t>
  </si>
  <si>
    <t xml:space="preserve">    hh) Other costs</t>
  </si>
  <si>
    <r>
      <rPr>
        <sz val="11"/>
        <color theme="1"/>
        <rFont val="Calibri"/>
        <family val="2"/>
      </rPr>
      <t xml:space="preserve">    aaa) </t>
    </r>
    <r>
      <rPr>
        <sz val="11"/>
        <color theme="1"/>
        <rFont val="Calibri"/>
        <family val="2"/>
        <scheme val="minor"/>
      </rPr>
      <t xml:space="preserve">Feasibility studies, costs of obtaining the permissions required </t>
    </r>
  </si>
  <si>
    <t xml:space="preserve">    bbb) Costs of instruments / equipment</t>
  </si>
  <si>
    <t xml:space="preserve">    ccc) Costs of acquisition / construction of buildings</t>
  </si>
  <si>
    <t xml:space="preserve">    ddd) Costs of materials / supplies</t>
  </si>
  <si>
    <t xml:space="preserve">    eee) Costs for patents / intangible assets / contractual research</t>
  </si>
  <si>
    <t xml:space="preserve">    fff)  Personnel / administrative costs including overheads</t>
  </si>
  <si>
    <t xml:space="preserve">    hhh) Other costs</t>
  </si>
  <si>
    <t xml:space="preserve">   a) Feasibility studies, costs of obtaining the permissions required</t>
  </si>
  <si>
    <t xml:space="preserve">   b) Costs of instruments / equipment</t>
  </si>
  <si>
    <t xml:space="preserve">   c) Costs of acquisition / construction of buildings</t>
  </si>
  <si>
    <t xml:space="preserve">   d) Costs of materials / supplies</t>
  </si>
  <si>
    <t xml:space="preserve">   e) Costs for patents / intangible assets / contractual research</t>
  </si>
  <si>
    <t xml:space="preserve">   h) Other costs</t>
  </si>
  <si>
    <t xml:space="preserve">    f) Personnel / administrative costs including overheads</t>
  </si>
  <si>
    <t>Valuation year</t>
  </si>
  <si>
    <r>
      <t xml:space="preserve">FID phase (End: </t>
    </r>
    <r>
      <rPr>
        <sz val="11"/>
        <color rgb="FFFF0000"/>
        <rFont val="Calibri"/>
        <family val="2"/>
        <scheme val="minor"/>
      </rPr>
      <t>DD.MM.YYYY</t>
    </r>
    <r>
      <rPr>
        <sz val="11"/>
        <color theme="1"/>
        <rFont val="Calibri"/>
        <family val="2"/>
        <scheme val="minor"/>
      </rPr>
      <t>)</t>
    </r>
  </si>
  <si>
    <r>
      <t xml:space="preserve">R&amp;D phase ( (End: </t>
    </r>
    <r>
      <rPr>
        <sz val="11"/>
        <color rgb="FFFF0000"/>
        <rFont val="Calibri"/>
        <family val="2"/>
        <scheme val="minor"/>
      </rPr>
      <t>DD.MM.YYYY</t>
    </r>
    <r>
      <rPr>
        <sz val="11"/>
        <color theme="1"/>
        <rFont val="Calibri"/>
        <family val="2"/>
        <scheme val="minor"/>
      </rPr>
      <t>)</t>
    </r>
  </si>
  <si>
    <r>
      <t xml:space="preserve">Verified eligible costs </t>
    </r>
    <r>
      <rPr>
        <b/>
        <sz val="11"/>
        <color rgb="FFFF0000"/>
        <rFont val="Calibri"/>
        <family val="2"/>
        <scheme val="minor"/>
      </rPr>
      <t>(of the national application)</t>
    </r>
  </si>
  <si>
    <t xml:space="preserve">Project: </t>
  </si>
  <si>
    <t xml:space="preserve">Company: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</si>
</sst>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_ ;[Red]\-#,##0\ "/>
    <numFmt numFmtId="167" formatCode="_(&quot;€&quot;* #,##0.00_);_(&quot;€&quot;* \(#,##0.00\);_(&quot;€&quot;* &quot;-&quot;??_);_(@_)"/>
    <numFmt numFmtId="168" formatCode="#,##0;\-#,##0;"/>
    <numFmt numFmtId="169" formatCode="0.0%"/>
    <numFmt numFmtId="170" formatCode="0;\-0;"/>
    <numFmt numFmtId="171" formatCode="#,##0.00;\-#,##0.00;"/>
    <numFmt numFmtId="172" formatCode="0%;\-0%;"/>
    <numFmt numFmtId="173" formatCode="0.0%;\-0.0%;"/>
    <numFmt numFmtId="174" formatCode="0.00%;\-0.00%;"/>
    <numFmt numFmtId="175" formatCode="\+0;\-0;"/>
    <numFmt numFmtId="176" formatCode="\+#,##0;\-#,##0;"/>
    <numFmt numFmtId="177" formatCode="\+#,##0.00;\-#,##0.00;"/>
    <numFmt numFmtId="178" formatCode="\+0%;\-0%;"/>
    <numFmt numFmtId="179" formatCode="\+0.0%;\-0.0%;"/>
    <numFmt numFmtId="180" formatCode="\+0.00%;\-0.00%;"/>
    <numFmt numFmtId="181" formatCode="dd\-mm\-yyyy"/>
    <numFmt numFmtId="182" formatCode="mmmm\ yyyy"/>
    <numFmt numFmtId="183" formatCode="dd\-mm\-yy"/>
    <numFmt numFmtId="184" formatCode="0.00&quot; %&quot;;\-0.00&quot; %&quot;;"/>
    <numFmt numFmtId="185" formatCode="_-* #,##0&quot; $&quot;_-;\-* #,##0&quot; $&quot;_-;_-* &quot;-&quot;&quot; $&quot;_-;_-@_-"/>
    <numFmt numFmtId="186" formatCode="_-* #,##0&quot; £&quot;_-;\-* #,##0&quot; £&quot;_-;_-* &quot;-&quot;&quot; £&quot;_-;_-@_-"/>
    <numFmt numFmtId="187" formatCode="0.0"/>
    <numFmt numFmtId="188" formatCode="0.00;\-0.00;"/>
    <numFmt numFmtId="189" formatCode="\+0.00;\-0.00;"/>
    <numFmt numFmtId="190" formatCode="0;[Red]\-0;"/>
    <numFmt numFmtId="191" formatCode="#,##0;[Red]\-#,##0;"/>
    <numFmt numFmtId="192" formatCode="0.00;[Red]\-0.00;"/>
    <numFmt numFmtId="193" formatCode="#,##0.00;[Red]\-#,##0.00;"/>
    <numFmt numFmtId="194" formatCode="0%;[Red]\-0%;"/>
    <numFmt numFmtId="195" formatCode="0.0%;[Red]\-0.0%;"/>
    <numFmt numFmtId="196" formatCode="0.00%;[Red]\-0.00%;"/>
    <numFmt numFmtId="197" formatCode="_-* #,##0&quot; DM&quot;_-;\-* #,##0&quot; DM&quot;_-;_-* &quot;-&quot;&quot; DM&quot;_-;_-@_-"/>
    <numFmt numFmtId="198" formatCode="_-* #,##0.00\ [$€-1]_-;\-* #,##0.00\ [$€-1]_-;_-* &quot;-&quot;??\ [$€-1]_-"/>
    <numFmt numFmtId="199" formatCode="_-* #,##0.00\ [$€]_-;\-* #,##0.00\ [$€]_-;_-* &quot;-&quot;??\ [$€]_-;_-@_-"/>
    <numFmt numFmtId="200" formatCode="0&quot; jours&quot;;\-0&quot; jours&quot;;&quot;- jours&quot;"/>
    <numFmt numFmtId="201" formatCode="#,##0&quot; kF&quot;;\-#,##0&quot; kF&quot;;&quot;- kF&quot;;_-@_-"/>
    <numFmt numFmtId="202" formatCode="[&lt;0]\ &quot;0&quot;;#,###"/>
    <numFmt numFmtId="203" formatCode="#,##0&quot; h&quot;"/>
    <numFmt numFmtId="204" formatCode="\$#,##0.00;[Red]\-\$#,##0.00"/>
    <numFmt numFmtId="205" formatCode="\$#,##0\ ;\(\$#,##0\)"/>
    <numFmt numFmtId="206" formatCode="mmm&quot; &quot;yy"/>
    <numFmt numFmtId="207" formatCode="#,##0.0&quot; déf/kLoc&quot;"/>
    <numFmt numFmtId="208" formatCode="#,##0.0&quot; h/déf&quot;"/>
    <numFmt numFmtId="209" formatCode="_-* #,##0.00\ _F_-;\-* #,##0.00\ _F_-;_-* &quot;-&quot;??\ _F_-;_-@_-"/>
    <numFmt numFmtId="210" formatCode="0.00_)"/>
    <numFmt numFmtId="211" formatCode="??0&quot; %&quot;"/>
    <numFmt numFmtId="212" formatCode="#,##0.00;[Red]\-#,##0.00;&quot;-&quot;??"/>
    <numFmt numFmtId="213" formatCode="#,##0.0_ ;[Red]\-#,##0.0\ "/>
  </numFmts>
  <fonts count="8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2.65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Tms Rmn"/>
    </font>
    <font>
      <b/>
      <sz val="12"/>
      <name val="Tms Rmn"/>
    </font>
    <font>
      <b/>
      <sz val="14"/>
      <name val="Tms Rmn"/>
    </font>
    <font>
      <sz val="10"/>
      <name val="Geneva"/>
      <family val="2"/>
    </font>
    <font>
      <sz val="11"/>
      <color rgb="FF0000FF"/>
      <name val="Calibri"/>
      <family val="2"/>
      <scheme val="minor"/>
    </font>
    <font>
      <sz val="10"/>
      <name val="Times"/>
      <family val="1"/>
    </font>
    <font>
      <sz val="10"/>
      <name val="Times"/>
      <family val="1"/>
    </font>
    <font>
      <sz val="8"/>
      <name val="Times"/>
      <family val="1"/>
    </font>
    <font>
      <sz val="9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G Times (WN)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indexed="12"/>
      <name val="Geneva"/>
      <family val="2"/>
    </font>
    <font>
      <u/>
      <sz val="8"/>
      <color indexed="12"/>
      <name val="Times New Roman"/>
      <family val="1"/>
    </font>
    <font>
      <sz val="10"/>
      <color theme="1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name val="Arial MT"/>
    </font>
    <font>
      <sz val="8"/>
      <color indexed="9"/>
      <name val="Arial"/>
      <family val="2"/>
    </font>
    <font>
      <b/>
      <sz val="10"/>
      <name val="Helv"/>
    </font>
    <font>
      <sz val="12"/>
      <color indexed="18"/>
      <name val="Arial"/>
      <family val="2"/>
    </font>
    <font>
      <sz val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b/>
      <sz val="12"/>
      <name val="Helv"/>
    </font>
    <font>
      <sz val="8"/>
      <color indexed="15"/>
      <name val="MS Sans Serif"/>
      <family val="2"/>
    </font>
    <font>
      <b/>
      <sz val="11"/>
      <name val="Helv"/>
    </font>
    <font>
      <b/>
      <i/>
      <sz val="16"/>
      <name val="Helv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Times New Roman"/>
      <family val="1"/>
    </font>
    <font>
      <sz val="12"/>
      <name val="바탕체"/>
      <family val="1"/>
      <charset val="129"/>
    </font>
    <font>
      <sz val="11"/>
      <name val="돋움"/>
      <family val="2"/>
      <charset val="129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5700"/>
      <name val="Arial"/>
      <family val="2"/>
    </font>
    <font>
      <sz val="10"/>
      <color rgb="FF9C0006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sz val="11"/>
      <color indexed="81"/>
      <name val="Tahoma"/>
      <family val="2"/>
    </font>
    <font>
      <u/>
      <sz val="11"/>
      <name val="Calibri"/>
      <family val="2"/>
      <scheme val="minor"/>
    </font>
    <font>
      <sz val="11"/>
      <color indexed="81"/>
      <name val="Segoe UI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lightUp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40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thick">
        <color indexed="1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3" tint="0.3999450666829432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773">
    <xf numFmtId="0" fontId="0" fillId="0" borderId="0"/>
    <xf numFmtId="9" fontId="2" fillId="0" borderId="0" applyFont="0" applyFill="0" applyBorder="0" applyAlignment="0" applyProtection="0"/>
    <xf numFmtId="0" fontId="13" fillId="0" borderId="0"/>
    <xf numFmtId="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0" fontId="15" fillId="0" borderId="6" applyFont="0" applyFill="0" applyBorder="0" applyAlignment="0" applyProtection="0"/>
    <xf numFmtId="168" fontId="15" fillId="0" borderId="6" applyFont="0" applyFill="0" applyBorder="0" applyAlignment="0" applyProtection="0"/>
    <xf numFmtId="171" fontId="15" fillId="0" borderId="0" applyFont="0" applyFill="0" applyBorder="0" applyAlignment="0" applyProtection="0"/>
    <xf numFmtId="172" fontId="15" fillId="0" borderId="14" applyFont="0" applyFill="0" applyBorder="0" applyAlignment="0" applyProtection="0"/>
    <xf numFmtId="173" fontId="15" fillId="0" borderId="14" applyFont="0" applyFill="0" applyBorder="0" applyAlignment="0" applyProtection="0"/>
    <xf numFmtId="174" fontId="15" fillId="0" borderId="14" applyFont="0" applyFill="0" applyBorder="0" applyAlignment="0" applyProtection="0"/>
    <xf numFmtId="0" fontId="15" fillId="0" borderId="15" applyNumberFormat="0" applyFont="0" applyFill="0" applyAlignment="0" applyProtection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14" applyFont="0" applyFill="0" applyBorder="0" applyAlignment="0" applyProtection="0"/>
    <xf numFmtId="179" fontId="15" fillId="0" borderId="14" applyFont="0" applyFill="0" applyBorder="0" applyAlignment="0" applyProtection="0"/>
    <xf numFmtId="180" fontId="15" fillId="0" borderId="14" applyFont="0" applyFill="0" applyBorder="0" applyAlignment="0" applyProtection="0"/>
    <xf numFmtId="183" fontId="15" fillId="0" borderId="16" applyFont="0" applyFill="0" applyBorder="0" applyProtection="0">
      <alignment horizontal="center"/>
    </xf>
    <xf numFmtId="181" fontId="15" fillId="0" borderId="16" applyFont="0" applyFill="0" applyBorder="0" applyProtection="0">
      <alignment horizontal="center"/>
    </xf>
    <xf numFmtId="182" fontId="15" fillId="0" borderId="16" applyFont="0" applyFill="0" applyBorder="0" applyProtection="0">
      <alignment horizontal="left"/>
    </xf>
    <xf numFmtId="0" fontId="15" fillId="0" borderId="16" applyNumberFormat="0" applyFont="0" applyFill="0" applyAlignment="0" applyProtection="0"/>
    <xf numFmtId="0" fontId="15" fillId="1" borderId="0" applyNumberFormat="0" applyFont="0" applyFill="0" applyBorder="0" applyProtection="0">
      <alignment horizontal="fill"/>
    </xf>
    <xf numFmtId="0" fontId="15" fillId="1" borderId="0" applyNumberFormat="0" applyFont="0" applyBorder="0" applyAlignment="0" applyProtection="0"/>
    <xf numFmtId="0" fontId="15" fillId="5" borderId="0" applyNumberFormat="0" applyFont="0" applyBorder="0" applyAlignment="0" applyProtection="0"/>
    <xf numFmtId="0" fontId="15" fillId="6" borderId="0" applyNumberFormat="0" applyFont="0" applyBorder="0" applyAlignment="0" applyProtection="0"/>
    <xf numFmtId="0" fontId="16" fillId="0" borderId="6" applyNumberFormat="0" applyFill="0" applyBorder="0" applyAlignment="0" applyProtection="0"/>
    <xf numFmtId="0" fontId="17" fillId="0" borderId="6" applyNumberFormat="0" applyFill="0" applyBorder="0" applyAlignment="0" applyProtection="0"/>
    <xf numFmtId="0" fontId="15" fillId="0" borderId="0" applyNumberFormat="0" applyFont="0" applyFill="0" applyBorder="0" applyProtection="0">
      <alignment textRotation="90"/>
    </xf>
    <xf numFmtId="0" fontId="15" fillId="0" borderId="16" applyNumberFormat="0" applyFont="0" applyFill="0" applyAlignment="0" applyProtection="0"/>
    <xf numFmtId="0" fontId="15" fillId="0" borderId="15" applyNumberFormat="0" applyFont="0" applyFill="0" applyAlignment="0" applyProtection="0"/>
    <xf numFmtId="0" fontId="15" fillId="0" borderId="6" applyNumberFormat="0" applyFont="0" applyFill="0" applyAlignment="0" applyProtection="0"/>
    <xf numFmtId="183" fontId="15" fillId="0" borderId="0" applyFont="0" applyFill="0" applyBorder="0" applyProtection="0">
      <alignment horizontal="center"/>
    </xf>
    <xf numFmtId="167" fontId="14" fillId="0" borderId="0" applyFont="0" applyFill="0" applyBorder="0" applyAlignment="0" applyProtection="0">
      <alignment vertical="center"/>
    </xf>
    <xf numFmtId="4" fontId="18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center"/>
    </xf>
    <xf numFmtId="9" fontId="14" fillId="0" borderId="0" applyFont="0" applyFill="0" applyBorder="0" applyAlignment="0" applyProtection="0"/>
    <xf numFmtId="3" fontId="15" fillId="0" borderId="0" applyFont="0" applyFill="0" applyBorder="0" applyAlignment="0" applyProtection="0">
      <alignment horizontal="center"/>
    </xf>
    <xf numFmtId="3" fontId="20" fillId="0" borderId="0" applyFont="0" applyFill="0" applyBorder="0" applyAlignment="0" applyProtection="0">
      <alignment horizontal="center"/>
    </xf>
    <xf numFmtId="3" fontId="21" fillId="0" borderId="0" applyFont="0" applyFill="0" applyBorder="0" applyAlignment="0" applyProtection="0">
      <alignment horizontal="center"/>
    </xf>
    <xf numFmtId="3" fontId="20" fillId="0" borderId="0" applyFont="0" applyFill="0" applyBorder="0" applyAlignment="0" applyProtection="0">
      <alignment horizontal="center"/>
    </xf>
    <xf numFmtId="3" fontId="20" fillId="0" borderId="0" applyFont="0" applyFill="0" applyBorder="0" applyAlignment="0" applyProtection="0">
      <alignment horizontal="center"/>
    </xf>
    <xf numFmtId="171" fontId="21" fillId="0" borderId="0" applyFont="0" applyFill="0" applyBorder="0" applyAlignment="0" applyProtection="0">
      <alignment horizontal="center"/>
    </xf>
    <xf numFmtId="171" fontId="20" fillId="0" borderId="0" applyFont="0" applyFill="0" applyBorder="0" applyAlignment="0" applyProtection="0">
      <alignment horizontal="center"/>
    </xf>
    <xf numFmtId="171" fontId="15" fillId="0" borderId="0" applyFont="0" applyFill="0" applyBorder="0" applyAlignment="0" applyProtection="0">
      <alignment horizont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>
      <alignment horizontal="center"/>
    </xf>
    <xf numFmtId="171" fontId="15" fillId="0" borderId="0" applyFont="0" applyFill="0" applyBorder="0" applyAlignment="0" applyProtection="0">
      <alignment horizontal="center"/>
    </xf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" fontId="21" fillId="0" borderId="0" applyFont="0" applyFill="0" applyBorder="0" applyAlignment="0" applyProtection="0">
      <alignment horizontal="center"/>
    </xf>
    <xf numFmtId="1" fontId="15" fillId="0" borderId="0" applyFont="0" applyFill="0" applyBorder="0" applyAlignment="0" applyProtection="0"/>
    <xf numFmtId="1" fontId="15" fillId="0" borderId="0" applyFont="0" applyFill="0" applyBorder="0" applyAlignment="0" applyProtection="0">
      <alignment horizontal="center"/>
    </xf>
    <xf numFmtId="187" fontId="15" fillId="0" borderId="0" applyFont="0" applyFill="0" applyBorder="0" applyAlignment="0" applyProtection="0">
      <alignment horizontal="center"/>
    </xf>
    <xf numFmtId="187" fontId="21" fillId="0" borderId="0" applyFont="0" applyFill="0" applyBorder="0" applyAlignment="0" applyProtection="0">
      <alignment horizontal="center"/>
    </xf>
    <xf numFmtId="10" fontId="15" fillId="0" borderId="0" applyFont="0" applyFill="0" applyBorder="0" applyAlignment="0" applyProtection="0">
      <alignment horizontal="center"/>
    </xf>
    <xf numFmtId="10" fontId="21" fillId="0" borderId="0" applyFont="0" applyFill="0" applyBorder="0" applyAlignment="0" applyProtection="0">
      <alignment horizontal="center"/>
    </xf>
    <xf numFmtId="1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183" fontId="21" fillId="0" borderId="16" applyFont="0" applyFill="0" applyBorder="0" applyProtection="0">
      <alignment horizontal="center"/>
    </xf>
    <xf numFmtId="3" fontId="13" fillId="0" borderId="0"/>
    <xf numFmtId="0" fontId="15" fillId="1" borderId="0" applyNumberFormat="0" applyFont="0" applyFill="0" applyBorder="0" applyProtection="0">
      <alignment horizontal="fill"/>
    </xf>
    <xf numFmtId="0" fontId="15" fillId="1" borderId="0" applyNumberFormat="0" applyFont="0" applyBorder="0" applyAlignment="0" applyProtection="0"/>
    <xf numFmtId="0" fontId="15" fillId="5" borderId="0" applyNumberFormat="0" applyFont="0" applyBorder="0" applyAlignment="0" applyProtection="0"/>
    <xf numFmtId="0" fontId="15" fillId="6" borderId="0" applyNumberFormat="0" applyFont="0" applyBorder="0" applyAlignment="0" applyProtection="0"/>
    <xf numFmtId="0" fontId="16" fillId="0" borderId="6" applyNumberFormat="0" applyFill="0" applyBorder="0" applyAlignment="0" applyProtection="0"/>
    <xf numFmtId="0" fontId="17" fillId="0" borderId="6" applyNumberFormat="0" applyFill="0" applyBorder="0" applyAlignment="0" applyProtection="0"/>
    <xf numFmtId="0" fontId="15" fillId="0" borderId="0" applyNumberFormat="0" applyFont="0" applyFill="0" applyBorder="0" applyProtection="0">
      <alignment textRotation="90"/>
    </xf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26" borderId="18" applyNumberFormat="0" applyAlignment="0" applyProtection="0"/>
    <xf numFmtId="0" fontId="28" fillId="26" borderId="18" applyNumberFormat="0" applyAlignment="0" applyProtection="0"/>
    <xf numFmtId="0" fontId="29" fillId="0" borderId="19" applyNumberFormat="0" applyFill="0" applyAlignment="0" applyProtection="0"/>
    <xf numFmtId="0" fontId="30" fillId="27" borderId="20" applyNumberFormat="0" applyAlignment="0" applyProtection="0"/>
    <xf numFmtId="0" fontId="14" fillId="28" borderId="21" applyNumberFormat="0" applyFont="0" applyAlignment="0" applyProtection="0"/>
    <xf numFmtId="0" fontId="15" fillId="0" borderId="16" applyNumberFormat="0" applyFont="0" applyFill="0" applyAlignment="0" applyProtection="0"/>
    <xf numFmtId="0" fontId="15" fillId="0" borderId="15" applyNumberFormat="0" applyFont="0" applyFill="0" applyAlignment="0" applyProtection="0"/>
    <xf numFmtId="0" fontId="15" fillId="0" borderId="6" applyNumberFormat="0" applyFont="0" applyFill="0" applyAlignment="0" applyProtection="0"/>
    <xf numFmtId="14" fontId="31" fillId="0" borderId="0" applyFont="0" applyFill="0" applyBorder="0" applyProtection="0">
      <alignment horizontal="center" vertical="center"/>
    </xf>
    <xf numFmtId="183" fontId="15" fillId="0" borderId="0" applyFont="0" applyFill="0" applyBorder="0" applyProtection="0">
      <alignment horizontal="center"/>
    </xf>
    <xf numFmtId="183" fontId="21" fillId="0" borderId="0" applyFont="0" applyFill="0" applyBorder="0" applyProtection="0">
      <alignment horizontal="center"/>
    </xf>
    <xf numFmtId="197" fontId="31" fillId="0" borderId="0" applyFont="0" applyFill="0" applyBorder="0" applyAlignment="0" applyProtection="0">
      <alignment horizontal="center"/>
    </xf>
    <xf numFmtId="0" fontId="32" fillId="13" borderId="18" applyNumberFormat="0" applyAlignment="0" applyProtection="0"/>
    <xf numFmtId="167" fontId="13" fillId="0" borderId="0" applyFont="0" applyFill="0" applyBorder="0" applyAlignment="0" applyProtection="0"/>
    <xf numFmtId="198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99" fontId="1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2" fillId="13" borderId="18" applyNumberFormat="0" applyAlignment="0" applyProtection="0"/>
    <xf numFmtId="0" fontId="27" fillId="9" borderId="0" applyNumberFormat="0" applyBorder="0" applyAlignment="0" applyProtection="0"/>
    <xf numFmtId="200" fontId="31" fillId="0" borderId="0" applyFont="0" applyFill="0" applyBorder="0" applyAlignment="0" applyProtection="0">
      <alignment vertical="center"/>
    </xf>
    <xf numFmtId="201" fontId="3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9" fillId="0" borderId="19" applyNumberFormat="0" applyFill="0" applyAlignment="0" applyProtection="0"/>
    <xf numFmtId="165" fontId="14" fillId="0" borderId="0" applyFont="0" applyFill="0" applyBorder="0" applyAlignment="0" applyProtection="0"/>
    <xf numFmtId="4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4" fontId="18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" fontId="22" fillId="0" borderId="0" applyFont="0" applyFill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14" fillId="0" borderId="0"/>
    <xf numFmtId="0" fontId="14" fillId="0" borderId="0"/>
    <xf numFmtId="0" fontId="4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24" fillId="0" borderId="0"/>
    <xf numFmtId="0" fontId="24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42" fillId="0" borderId="0"/>
    <xf numFmtId="0" fontId="14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4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42" fillId="0" borderId="0"/>
    <xf numFmtId="0" fontId="14" fillId="0" borderId="0"/>
    <xf numFmtId="0" fontId="14" fillId="28" borderId="21" applyNumberFormat="0" applyFont="0" applyAlignment="0" applyProtection="0"/>
    <xf numFmtId="0" fontId="44" fillId="26" borderId="25" applyNumberFormat="0" applyAlignment="0" applyProtection="0"/>
    <xf numFmtId="202" fontId="31" fillId="0" borderId="0" applyFont="0" applyFill="0" applyBorder="0" applyAlignment="0" applyProtection="0">
      <alignment horizontal="center" vertical="top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194" fontId="23" fillId="0" borderId="0" applyNumberFormat="0" applyFont="0" applyFill="0" applyBorder="0" applyProtection="0">
      <alignment horizontal="fill"/>
    </xf>
    <xf numFmtId="0" fontId="23" fillId="0" borderId="0" applyNumberFormat="0" applyFont="0" applyFill="0" applyBorder="0" applyProtection="0">
      <alignment wrapText="1"/>
    </xf>
    <xf numFmtId="0" fontId="34" fillId="10" borderId="0" applyNumberFormat="0" applyBorder="0" applyAlignment="0" applyProtection="0"/>
    <xf numFmtId="0" fontId="44" fillId="26" borderId="25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30" fillId="27" borderId="20" applyNumberFormat="0" applyAlignment="0" applyProtection="0"/>
    <xf numFmtId="0" fontId="26" fillId="0" borderId="0" applyNumberFormat="0" applyFill="0" applyBorder="0" applyAlignment="0" applyProtection="0"/>
    <xf numFmtId="0" fontId="13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3" fontId="13" fillId="0" borderId="0" applyBorder="0"/>
    <xf numFmtId="0" fontId="49" fillId="30" borderId="0"/>
    <xf numFmtId="0" fontId="50" fillId="0" borderId="0" applyNumberFormat="0" applyFill="0" applyBorder="0" applyAlignment="0"/>
    <xf numFmtId="3" fontId="14" fillId="0" borderId="6" applyFill="0" applyProtection="0">
      <alignment vertical="center" wrapText="1"/>
    </xf>
    <xf numFmtId="0" fontId="51" fillId="0" borderId="0"/>
    <xf numFmtId="0" fontId="52" fillId="0" borderId="0" applyNumberFormat="0"/>
    <xf numFmtId="0" fontId="14" fillId="0" borderId="0" applyFont="0" applyFill="0" applyBorder="0" applyAlignment="0" applyProtection="0"/>
    <xf numFmtId="3" fontId="14" fillId="31" borderId="0" applyFont="0" applyFill="0" applyBorder="0" applyAlignment="0" applyProtection="0"/>
    <xf numFmtId="203" fontId="53" fillId="0" borderId="0" applyFont="0" applyFill="0" applyBorder="0">
      <alignment horizontal="right"/>
      <protection locked="0"/>
    </xf>
    <xf numFmtId="204" fontId="13" fillId="0" borderId="0">
      <alignment horizontal="center"/>
    </xf>
    <xf numFmtId="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4" fillId="0" borderId="0" applyFont="0" applyFill="0" applyBorder="0" applyAlignment="0" applyProtection="0"/>
    <xf numFmtId="205" fontId="14" fillId="31" borderId="0" applyFont="0" applyFill="0" applyBorder="0" applyAlignment="0" applyProtection="0"/>
    <xf numFmtId="0" fontId="14" fillId="26" borderId="27">
      <alignment horizontal="center"/>
    </xf>
    <xf numFmtId="14" fontId="53" fillId="32" borderId="0" applyFont="0" applyBorder="0" applyAlignment="0">
      <alignment vertical="top"/>
    </xf>
    <xf numFmtId="206" fontId="53" fillId="32" borderId="0" applyFont="0" applyBorder="0" applyAlignment="0">
      <alignment vertical="top"/>
    </xf>
    <xf numFmtId="14" fontId="53" fillId="0" borderId="0" applyFont="0" applyFill="0" applyBorder="0" applyProtection="0">
      <alignment horizontal="center"/>
      <protection locked="0"/>
    </xf>
    <xf numFmtId="14" fontId="14" fillId="0" borderId="0" applyFill="0" applyBorder="0" applyProtection="0">
      <alignment vertical="center" wrapText="1"/>
    </xf>
    <xf numFmtId="207" fontId="54" fillId="0" borderId="0" applyFill="0" applyBorder="0">
      <alignment horizontal="right"/>
    </xf>
    <xf numFmtId="0" fontId="54" fillId="0" borderId="12" applyBorder="0"/>
    <xf numFmtId="0" fontId="55" fillId="0" borderId="28" applyNumberFormat="0" applyFont="0" applyAlignment="0">
      <alignment horizontal="left"/>
    </xf>
    <xf numFmtId="0" fontId="56" fillId="0" borderId="0" applyNumberFormat="0" applyFont="0" applyFill="0" applyBorder="0" applyAlignment="0">
      <alignment horizontal="left" vertical="top"/>
    </xf>
    <xf numFmtId="2" fontId="14" fillId="31" borderId="0" applyFont="0" applyFill="0" applyBorder="0" applyAlignment="0" applyProtection="0"/>
    <xf numFmtId="38" fontId="54" fillId="33" borderId="0" applyNumberFormat="0" applyBorder="0" applyAlignment="0" applyProtection="0"/>
    <xf numFmtId="208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208" fontId="54" fillId="0" borderId="0" applyFill="0" applyBorder="0">
      <alignment horizontal="right"/>
      <protection locked="0"/>
    </xf>
    <xf numFmtId="208" fontId="54" fillId="0" borderId="0" applyFill="0" applyBorder="0">
      <alignment horizontal="right"/>
      <protection locked="0"/>
    </xf>
    <xf numFmtId="208" fontId="54" fillId="0" borderId="0" applyFill="0" applyBorder="0">
      <alignment horizontal="right"/>
      <protection locked="0"/>
    </xf>
    <xf numFmtId="208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4" fillId="0" borderId="0" applyFill="0" applyBorder="0">
      <alignment horizontal="right"/>
      <protection locked="0"/>
    </xf>
    <xf numFmtId="0" fontId="57" fillId="0" borderId="0">
      <alignment horizontal="left"/>
    </xf>
    <xf numFmtId="10" fontId="54" fillId="33" borderId="6" applyNumberFormat="0" applyBorder="0" applyAlignment="0" applyProtection="0"/>
    <xf numFmtId="0" fontId="58" fillId="34" borderId="0"/>
    <xf numFmtId="209" fontId="14" fillId="0" borderId="0" applyFont="0" applyFill="0" applyBorder="0" applyAlignment="0" applyProtection="0"/>
    <xf numFmtId="0" fontId="59" fillId="0" borderId="29"/>
    <xf numFmtId="3" fontId="14" fillId="0" borderId="0" applyFont="0" applyFill="0" applyBorder="0" applyAlignment="0" applyProtection="0"/>
    <xf numFmtId="0" fontId="53" fillId="32" borderId="0" applyNumberFormat="0" applyFont="0" applyBorder="0" applyAlignment="0">
      <alignment vertical="top"/>
    </xf>
    <xf numFmtId="210" fontId="60" fillId="0" borderId="0"/>
    <xf numFmtId="0" fontId="61" fillId="33" borderId="0">
      <alignment horizontal="right"/>
    </xf>
    <xf numFmtId="0" fontId="62" fillId="35" borderId="13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211" fontId="54" fillId="0" borderId="0" applyFont="0" applyFill="0" applyBorder="0">
      <alignment horizontal="right"/>
      <protection locked="0"/>
    </xf>
    <xf numFmtId="4" fontId="61" fillId="36" borderId="30" applyNumberFormat="0" applyProtection="0">
      <alignment horizontal="left" vertical="center" indent="1"/>
    </xf>
    <xf numFmtId="0" fontId="49" fillId="30" borderId="0"/>
    <xf numFmtId="0" fontId="49" fillId="30" borderId="0"/>
    <xf numFmtId="0" fontId="59" fillId="0" borderId="0"/>
    <xf numFmtId="0" fontId="50" fillId="0" borderId="31" applyBorder="0"/>
    <xf numFmtId="0" fontId="63" fillId="0" borderId="32" applyBorder="0"/>
    <xf numFmtId="0" fontId="64" fillId="0" borderId="33" applyBorder="0"/>
    <xf numFmtId="3" fontId="14" fillId="0" borderId="0" applyFont="0" applyFill="0" applyBorder="0" applyAlignment="0" applyProtection="0"/>
    <xf numFmtId="0" fontId="65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6" fillId="0" borderId="0"/>
    <xf numFmtId="0" fontId="13" fillId="0" borderId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170" fontId="15" fillId="0" borderId="6" applyFont="0" applyFill="0" applyBorder="0" applyAlignment="0" applyProtection="0"/>
    <xf numFmtId="168" fontId="15" fillId="0" borderId="6" applyFont="0" applyFill="0" applyBorder="0" applyAlignment="0" applyProtection="0"/>
    <xf numFmtId="0" fontId="24" fillId="14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9" borderId="0" applyNumberFormat="0" applyBorder="0" applyAlignment="0" applyProtection="0"/>
    <xf numFmtId="0" fontId="26" fillId="0" borderId="0" applyNumberFormat="0" applyFill="0" applyBorder="0" applyAlignment="0" applyProtection="0"/>
    <xf numFmtId="3" fontId="14" fillId="0" borderId="6" applyFill="0" applyProtection="0">
      <alignment vertical="center" wrapText="1"/>
    </xf>
    <xf numFmtId="0" fontId="28" fillId="26" borderId="34" applyNumberFormat="0" applyAlignment="0" applyProtection="0"/>
    <xf numFmtId="0" fontId="13" fillId="0" borderId="0" applyNumberFormat="0" applyFont="0" applyFill="0" applyBorder="0" applyProtection="0">
      <alignment horizontal="center" vertical="center" wrapText="1"/>
    </xf>
    <xf numFmtId="0" fontId="14" fillId="0" borderId="0" applyFont="0" applyFill="0" applyBorder="0" applyAlignment="0" applyProtection="0"/>
    <xf numFmtId="3" fontId="14" fillId="31" borderId="0" applyFont="0" applyFill="0" applyBorder="0" applyAlignment="0" applyProtection="0"/>
    <xf numFmtId="0" fontId="2" fillId="7" borderId="17" applyNumberFormat="0" applyFont="0" applyAlignment="0" applyProtection="0"/>
    <xf numFmtId="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205" fontId="14" fillId="31" borderId="0" applyFont="0" applyFill="0" applyBorder="0" applyAlignment="0" applyProtection="0"/>
    <xf numFmtId="0" fontId="32" fillId="13" borderId="34" applyNumberFormat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2" fontId="14" fillId="31" borderId="0" applyFont="0" applyFill="0" applyBorder="0" applyAlignment="0" applyProtection="0"/>
    <xf numFmtId="0" fontId="27" fillId="9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40" fontId="1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  <xf numFmtId="0" fontId="13" fillId="0" borderId="0"/>
    <xf numFmtId="0" fontId="14" fillId="28" borderId="35" applyNumberFormat="0" applyFont="0" applyAlignment="0" applyProtection="0"/>
    <xf numFmtId="10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4" fillId="26" borderId="36" applyNumberFormat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48" fillId="0" borderId="37" applyNumberFormat="0" applyFill="0" applyAlignment="0" applyProtection="0"/>
    <xf numFmtId="3" fontId="14" fillId="0" borderId="0" applyFont="0" applyFill="0" applyBorder="0" applyAlignment="0" applyProtection="0"/>
    <xf numFmtId="3" fontId="14" fillId="0" borderId="6" applyFill="0" applyProtection="0">
      <alignment vertical="center" wrapText="1"/>
    </xf>
    <xf numFmtId="3" fontId="14" fillId="0" borderId="6" applyFill="0" applyProtection="0">
      <alignment vertical="center" wrapText="1"/>
    </xf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28" fillId="26" borderId="34" applyNumberForma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54" fillId="0" borderId="12" applyBorder="0"/>
    <xf numFmtId="0" fontId="54" fillId="0" borderId="12" applyBorder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10" fontId="54" fillId="33" borderId="38" applyNumberFormat="0" applyBorder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32" fillId="13" borderId="34" applyNumberForma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14" fillId="28" borderId="35" applyNumberFormat="0" applyFon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4" fontId="61" fillId="36" borderId="30" applyNumberFormat="0" applyProtection="0">
      <alignment horizontal="left" vertical="center" indent="1"/>
    </xf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4" fillId="26" borderId="36" applyNumberFormat="0" applyAlignment="0" applyProtection="0"/>
    <xf numFmtId="0" fontId="48" fillId="0" borderId="37" applyNumberFormat="0" applyFill="0" applyAlignment="0" applyProtection="0"/>
    <xf numFmtId="0" fontId="48" fillId="0" borderId="37" applyNumberFormat="0" applyFill="0" applyAlignment="0" applyProtection="0"/>
    <xf numFmtId="0" fontId="48" fillId="0" borderId="37" applyNumberFormat="0" applyFill="0" applyAlignment="0" applyProtection="0"/>
    <xf numFmtId="0" fontId="48" fillId="0" borderId="37" applyNumberFormat="0" applyFill="0" applyAlignment="0" applyProtection="0"/>
    <xf numFmtId="165" fontId="2" fillId="0" borderId="0" applyFont="0" applyFill="0" applyBorder="0" applyAlignment="0" applyProtection="0"/>
    <xf numFmtId="0" fontId="28" fillId="26" borderId="34" applyNumberFormat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32" fillId="13" borderId="34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4" fillId="0" borderId="0"/>
    <xf numFmtId="0" fontId="24" fillId="0" borderId="0"/>
    <xf numFmtId="0" fontId="24" fillId="0" borderId="0"/>
    <xf numFmtId="0" fontId="14" fillId="28" borderId="35" applyNumberFormat="0" applyFont="0" applyAlignment="0" applyProtection="0"/>
    <xf numFmtId="0" fontId="44" fillId="26" borderId="36" applyNumberFormat="0" applyAlignment="0" applyProtection="0"/>
    <xf numFmtId="4" fontId="61" fillId="36" borderId="30" applyNumberFormat="0" applyProtection="0">
      <alignment horizontal="left" vertical="center" indent="1"/>
    </xf>
    <xf numFmtId="165" fontId="2" fillId="0" borderId="0" applyFont="0" applyFill="0" applyBorder="0" applyAlignment="0" applyProtection="0"/>
    <xf numFmtId="0" fontId="32" fillId="13" borderId="45" applyNumberFormat="0" applyAlignment="0" applyProtection="0"/>
    <xf numFmtId="168" fontId="15" fillId="0" borderId="44" applyFont="0" applyFill="0" applyBorder="0" applyAlignment="0" applyProtection="0"/>
    <xf numFmtId="0" fontId="28" fillId="26" borderId="45" applyNumberFormat="0" applyAlignment="0" applyProtection="0"/>
    <xf numFmtId="0" fontId="44" fillId="26" borderId="47" applyNumberFormat="0" applyAlignment="0" applyProtection="0"/>
    <xf numFmtId="0" fontId="14" fillId="28" borderId="46" applyNumberFormat="0" applyFont="0" applyAlignment="0" applyProtection="0"/>
    <xf numFmtId="3" fontId="14" fillId="0" borderId="44" applyFill="0" applyProtection="0">
      <alignment vertical="center" wrapText="1"/>
    </xf>
    <xf numFmtId="4" fontId="61" fillId="36" borderId="49" applyNumberFormat="0" applyProtection="0">
      <alignment horizontal="left" vertical="center" indent="1"/>
    </xf>
    <xf numFmtId="0" fontId="28" fillId="26" borderId="39" applyNumberFormat="0" applyAlignment="0" applyProtection="0"/>
    <xf numFmtId="0" fontId="28" fillId="26" borderId="39" applyNumberFormat="0" applyAlignment="0" applyProtection="0"/>
    <xf numFmtId="0" fontId="14" fillId="28" borderId="40" applyNumberFormat="0" applyFont="0" applyAlignment="0" applyProtection="0"/>
    <xf numFmtId="0" fontId="14" fillId="28" borderId="46" applyNumberFormat="0" applyFon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45" applyNumberFormat="0" applyAlignment="0" applyProtection="0"/>
    <xf numFmtId="0" fontId="15" fillId="0" borderId="44" applyNumberFormat="0" applyFont="0" applyFill="0" applyAlignment="0" applyProtection="0"/>
    <xf numFmtId="0" fontId="17" fillId="0" borderId="44" applyNumberFormat="0" applyFill="0" applyBorder="0" applyAlignment="0" applyProtection="0"/>
    <xf numFmtId="0" fontId="16" fillId="0" borderId="44" applyNumberFormat="0" applyFill="0" applyBorder="0" applyAlignment="0" applyProtection="0"/>
    <xf numFmtId="0" fontId="14" fillId="28" borderId="40" applyNumberFormat="0" applyFont="0" applyAlignment="0" applyProtection="0"/>
    <xf numFmtId="0" fontId="44" fillId="26" borderId="41" applyNumberFormat="0" applyAlignment="0" applyProtection="0"/>
    <xf numFmtId="0" fontId="15" fillId="0" borderId="44" applyNumberFormat="0" applyFont="0" applyFill="0" applyAlignment="0" applyProtection="0"/>
    <xf numFmtId="0" fontId="17" fillId="0" borderId="44" applyNumberFormat="0" applyFill="0" applyBorder="0" applyAlignment="0" applyProtection="0"/>
    <xf numFmtId="0" fontId="16" fillId="0" borderId="44" applyNumberFormat="0" applyFill="0" applyBorder="0" applyAlignment="0" applyProtection="0"/>
    <xf numFmtId="0" fontId="44" fillId="26" borderId="41" applyNumberFormat="0" applyAlignment="0" applyProtection="0"/>
    <xf numFmtId="170" fontId="15" fillId="0" borderId="44" applyFont="0" applyFill="0" applyBorder="0" applyAlignment="0" applyProtection="0"/>
    <xf numFmtId="0" fontId="48" fillId="0" borderId="42" applyNumberFormat="0" applyFill="0" applyAlignment="0" applyProtection="0"/>
    <xf numFmtId="0" fontId="32" fillId="13" borderId="45" applyNumberFormat="0" applyAlignment="0" applyProtection="0"/>
    <xf numFmtId="0" fontId="14" fillId="28" borderId="46" applyNumberFormat="0" applyFont="0" applyAlignment="0" applyProtection="0"/>
    <xf numFmtId="4" fontId="61" fillId="36" borderId="43" applyNumberFormat="0" applyProtection="0">
      <alignment horizontal="left" vertical="center" indent="1"/>
    </xf>
    <xf numFmtId="0" fontId="28" fillId="26" borderId="45" applyNumberFormat="0" applyAlignment="0" applyProtection="0"/>
    <xf numFmtId="170" fontId="15" fillId="0" borderId="44" applyFont="0" applyFill="0" applyBorder="0" applyAlignment="0" applyProtection="0"/>
    <xf numFmtId="3" fontId="14" fillId="0" borderId="44" applyFill="0" applyProtection="0">
      <alignment vertical="center" wrapText="1"/>
    </xf>
    <xf numFmtId="0" fontId="48" fillId="0" borderId="48" applyNumberFormat="0" applyFill="0" applyAlignment="0" applyProtection="0"/>
    <xf numFmtId="0" fontId="44" fillId="26" borderId="47" applyNumberFormat="0" applyAlignment="0" applyProtection="0"/>
    <xf numFmtId="0" fontId="28" fillId="26" borderId="39" applyNumberFormat="0" applyAlignment="0" applyProtection="0"/>
    <xf numFmtId="0" fontId="44" fillId="26" borderId="47" applyNumberFormat="0" applyAlignment="0" applyProtection="0"/>
    <xf numFmtId="0" fontId="32" fillId="13" borderId="39" applyNumberFormat="0" applyAlignment="0" applyProtection="0"/>
    <xf numFmtId="0" fontId="28" fillId="26" borderId="45" applyNumberFormat="0" applyAlignment="0" applyProtection="0"/>
    <xf numFmtId="0" fontId="14" fillId="28" borderId="40" applyNumberFormat="0" applyFont="0" applyAlignment="0" applyProtection="0"/>
    <xf numFmtId="0" fontId="44" fillId="26" borderId="41" applyNumberFormat="0" applyAlignment="0" applyProtection="0"/>
    <xf numFmtId="168" fontId="15" fillId="0" borderId="44" applyFont="0" applyFill="0" applyBorder="0" applyAlignment="0" applyProtection="0"/>
    <xf numFmtId="0" fontId="48" fillId="0" borderId="42" applyNumberFormat="0" applyFill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28" fillId="26" borderId="39" applyNumberForma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10" fontId="54" fillId="33" borderId="44" applyNumberFormat="0" applyBorder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32" fillId="13" borderId="39" applyNumberForma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14" fillId="28" borderId="40" applyNumberFormat="0" applyFon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4" fontId="61" fillId="36" borderId="43" applyNumberFormat="0" applyProtection="0">
      <alignment horizontal="left" vertical="center" indent="1"/>
    </xf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4" fillId="26" borderId="41" applyNumberFormat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48" fillId="0" borderId="42" applyNumberFormat="0" applyFill="0" applyAlignment="0" applyProtection="0"/>
    <xf numFmtId="0" fontId="28" fillId="26" borderId="39" applyNumberFormat="0" applyAlignment="0" applyProtection="0"/>
    <xf numFmtId="0" fontId="32" fillId="13" borderId="39" applyNumberFormat="0" applyAlignment="0" applyProtection="0"/>
    <xf numFmtId="0" fontId="14" fillId="28" borderId="40" applyNumberFormat="0" applyFont="0" applyAlignment="0" applyProtection="0"/>
    <xf numFmtId="0" fontId="44" fillId="26" borderId="41" applyNumberFormat="0" applyAlignment="0" applyProtection="0"/>
    <xf numFmtId="4" fontId="61" fillId="36" borderId="43" applyNumberFormat="0" applyProtection="0">
      <alignment horizontal="left" vertical="center" indent="1"/>
    </xf>
    <xf numFmtId="0" fontId="48" fillId="0" borderId="48" applyNumberFormat="0" applyFill="0" applyAlignment="0" applyProtection="0"/>
    <xf numFmtId="3" fontId="14" fillId="0" borderId="44" applyFill="0" applyProtection="0">
      <alignment vertical="center" wrapText="1"/>
    </xf>
    <xf numFmtId="3" fontId="14" fillId="0" borderId="44" applyFill="0" applyProtection="0">
      <alignment vertical="center" wrapText="1"/>
    </xf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28" fillId="26" borderId="45" applyNumberForma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10" fontId="54" fillId="33" borderId="50" applyNumberFormat="0" applyBorder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32" fillId="13" borderId="45" applyNumberForma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14" fillId="28" borderId="46" applyNumberFormat="0" applyFon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4" fontId="61" fillId="36" borderId="49" applyNumberFormat="0" applyProtection="0">
      <alignment horizontal="left" vertical="center" indent="1"/>
    </xf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8" fillId="0" borderId="48" applyNumberFormat="0" applyFill="0" applyAlignment="0" applyProtection="0"/>
    <xf numFmtId="0" fontId="48" fillId="0" borderId="48" applyNumberFormat="0" applyFill="0" applyAlignment="0" applyProtection="0"/>
    <xf numFmtId="0" fontId="48" fillId="0" borderId="48" applyNumberFormat="0" applyFill="0" applyAlignment="0" applyProtection="0"/>
    <xf numFmtId="0" fontId="48" fillId="0" borderId="48" applyNumberFormat="0" applyFill="0" applyAlignment="0" applyProtection="0"/>
    <xf numFmtId="0" fontId="28" fillId="26" borderId="45" applyNumberFormat="0" applyAlignment="0" applyProtection="0"/>
    <xf numFmtId="0" fontId="32" fillId="13" borderId="45" applyNumberFormat="0" applyAlignment="0" applyProtection="0"/>
    <xf numFmtId="0" fontId="14" fillId="28" borderId="46" applyNumberFormat="0" applyFont="0" applyAlignment="0" applyProtection="0"/>
    <xf numFmtId="0" fontId="44" fillId="26" borderId="47" applyNumberFormat="0" applyAlignment="0" applyProtection="0"/>
    <xf numFmtId="4" fontId="61" fillId="36" borderId="49" applyNumberFormat="0" applyProtection="0">
      <alignment horizontal="left" vertical="center" indent="1"/>
    </xf>
    <xf numFmtId="0" fontId="67" fillId="0" borderId="0"/>
    <xf numFmtId="9" fontId="67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0" fontId="68" fillId="0" borderId="0"/>
    <xf numFmtId="44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212" fontId="7" fillId="37" borderId="51" applyAlignment="0" applyProtection="0"/>
    <xf numFmtId="0" fontId="1" fillId="0" borderId="0"/>
    <xf numFmtId="0" fontId="73" fillId="38" borderId="0" applyNumberFormat="0" applyBorder="0" applyAlignment="0" applyProtection="0"/>
    <xf numFmtId="0" fontId="75" fillId="41" borderId="0" applyNumberFormat="0" applyBorder="0" applyAlignment="0" applyProtection="0"/>
    <xf numFmtId="0" fontId="1" fillId="42" borderId="0" applyNumberFormat="0" applyBorder="0" applyAlignment="0" applyProtection="0"/>
    <xf numFmtId="9" fontId="1" fillId="0" borderId="0" applyFont="0" applyFill="0" applyBorder="0" applyAlignment="0" applyProtection="0"/>
    <xf numFmtId="0" fontId="1" fillId="43" borderId="0" applyNumberFormat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0" fillId="0" borderId="5" xfId="0" applyBorder="1" applyAlignment="1">
      <alignment horizontal="center" vertical="center"/>
    </xf>
    <xf numFmtId="9" fontId="0" fillId="0" borderId="0" xfId="1" applyFont="1" applyBorder="1"/>
    <xf numFmtId="38" fontId="0" fillId="0" borderId="0" xfId="0" applyNumberFormat="1" applyBorder="1"/>
    <xf numFmtId="166" fontId="4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4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Fill="1" applyBorder="1" applyAlignment="1">
      <alignment horizontal="center"/>
    </xf>
    <xf numFmtId="9" fontId="4" fillId="0" borderId="5" xfId="1" applyFont="1" applyFill="1" applyBorder="1" applyAlignment="1">
      <alignment horizontal="center"/>
    </xf>
    <xf numFmtId="9" fontId="0" fillId="0" borderId="5" xfId="0" applyNumberFormat="1" applyFill="1" applyBorder="1" applyAlignment="1">
      <alignment vertical="center"/>
    </xf>
    <xf numFmtId="0" fontId="5" fillId="0" borderId="8" xfId="0" applyFont="1" applyBorder="1"/>
    <xf numFmtId="0" fontId="0" fillId="0" borderId="9" xfId="0" applyBorder="1"/>
    <xf numFmtId="0" fontId="0" fillId="0" borderId="10" xfId="0" applyBorder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/>
    <xf numFmtId="0" fontId="0" fillId="0" borderId="0" xfId="0" applyFill="1" applyBorder="1"/>
    <xf numFmtId="0" fontId="4" fillId="0" borderId="0" xfId="0" applyFont="1" applyBorder="1" applyAlignment="1"/>
    <xf numFmtId="0" fontId="4" fillId="0" borderId="0" xfId="0" applyFont="1" applyFill="1" applyBorder="1"/>
    <xf numFmtId="0" fontId="11" fillId="0" borderId="0" xfId="0" applyFont="1" applyFill="1" applyBorder="1"/>
    <xf numFmtId="0" fontId="0" fillId="0" borderId="0" xfId="0" applyFont="1" applyBorder="1"/>
    <xf numFmtId="0" fontId="0" fillId="0" borderId="10" xfId="0" applyFont="1" applyBorder="1" applyAlignment="1">
      <alignment horizontal="left"/>
    </xf>
    <xf numFmtId="9" fontId="0" fillId="0" borderId="5" xfId="1" applyFont="1" applyFill="1" applyBorder="1" applyAlignment="1">
      <alignment horizontal="center"/>
    </xf>
    <xf numFmtId="9" fontId="0" fillId="0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/>
    <xf numFmtId="9" fontId="19" fillId="0" borderId="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0" fillId="0" borderId="0" xfId="0"/>
    <xf numFmtId="0" fontId="0" fillId="0" borderId="5" xfId="0" applyFill="1" applyBorder="1" applyAlignment="1">
      <alignment vertical="center"/>
    </xf>
    <xf numFmtId="213" fontId="0" fillId="3" borderId="4" xfId="0" applyNumberForma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0" fontId="73" fillId="39" borderId="0" xfId="168" applyFont="1" applyFill="1" applyBorder="1"/>
    <xf numFmtId="0" fontId="74" fillId="40" borderId="0" xfId="194" applyFont="1" applyFill="1" applyBorder="1"/>
    <xf numFmtId="166" fontId="0" fillId="0" borderId="0" xfId="0" applyNumberFormat="1" applyFill="1" applyAlignment="1">
      <alignment vertical="center"/>
    </xf>
    <xf numFmtId="0" fontId="0" fillId="0" borderId="3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1" fillId="44" borderId="0" xfId="0" applyFont="1" applyFill="1" applyBorder="1"/>
    <xf numFmtId="0" fontId="11" fillId="4" borderId="0" xfId="0" applyFont="1" applyFill="1" applyBorder="1"/>
    <xf numFmtId="9" fontId="0" fillId="4" borderId="5" xfId="0" applyNumberFormat="1" applyFont="1" applyFill="1" applyBorder="1" applyAlignment="1">
      <alignment vertical="center"/>
    </xf>
    <xf numFmtId="0" fontId="3" fillId="44" borderId="0" xfId="0" applyFont="1" applyFill="1" applyBorder="1"/>
    <xf numFmtId="0" fontId="3" fillId="4" borderId="0" xfId="0" applyFont="1" applyFill="1" applyBorder="1"/>
    <xf numFmtId="0" fontId="12" fillId="46" borderId="7" xfId="0" applyFont="1" applyFill="1" applyBorder="1"/>
    <xf numFmtId="0" fontId="12" fillId="46" borderId="11" xfId="0" applyFont="1" applyFill="1" applyBorder="1"/>
    <xf numFmtId="2" fontId="0" fillId="4" borderId="4" xfId="0" applyNumberForma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2" fontId="0" fillId="4" borderId="4" xfId="0" applyNumberFormat="1" applyFont="1" applyFill="1" applyBorder="1" applyAlignment="1">
      <alignment vertical="center"/>
    </xf>
    <xf numFmtId="2" fontId="3" fillId="4" borderId="4" xfId="0" applyNumberFormat="1" applyFont="1" applyFill="1" applyBorder="1" applyAlignment="1">
      <alignment vertical="center"/>
    </xf>
    <xf numFmtId="2" fontId="0" fillId="0" borderId="0" xfId="0" applyNumberFormat="1" applyFill="1" applyAlignment="1">
      <alignment vertical="center"/>
    </xf>
    <xf numFmtId="2" fontId="0" fillId="0" borderId="0" xfId="1" applyNumberFormat="1" applyFont="1" applyFill="1" applyAlignment="1">
      <alignment vertical="center"/>
    </xf>
    <xf numFmtId="2" fontId="0" fillId="0" borderId="0" xfId="0" quotePrefix="1" applyNumberFormat="1" applyFill="1" applyAlignment="1">
      <alignment vertical="center"/>
    </xf>
    <xf numFmtId="2" fontId="72" fillId="44" borderId="52" xfId="0" applyNumberFormat="1" applyFont="1" applyFill="1" applyBorder="1" applyAlignment="1">
      <alignment vertical="center"/>
    </xf>
    <xf numFmtId="2" fontId="3" fillId="4" borderId="3" xfId="0" applyNumberFormat="1" applyFont="1" applyFill="1" applyBorder="1" applyAlignment="1">
      <alignment vertical="center"/>
    </xf>
    <xf numFmtId="2" fontId="70" fillId="0" borderId="0" xfId="0" applyNumberFormat="1" applyFont="1" applyFill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3" xfId="0" applyNumberFormat="1" applyFill="1" applyBorder="1" applyAlignment="1">
      <alignment vertical="center"/>
    </xf>
    <xf numFmtId="0" fontId="3" fillId="45" borderId="53" xfId="0" applyFont="1" applyFill="1" applyBorder="1" applyAlignment="1">
      <alignment vertical="center"/>
    </xf>
    <xf numFmtId="0" fontId="0" fillId="45" borderId="54" xfId="0" applyFill="1" applyBorder="1" applyAlignment="1">
      <alignment vertical="center"/>
    </xf>
    <xf numFmtId="38" fontId="3" fillId="0" borderId="4" xfId="0" applyNumberFormat="1" applyFont="1" applyBorder="1" applyAlignment="1">
      <alignment horizontal="right" vertical="center"/>
    </xf>
    <xf numFmtId="2" fontId="3" fillId="0" borderId="4" xfId="0" applyNumberFormat="1" applyFont="1" applyFill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76" fillId="0" borderId="0" xfId="168" applyFont="1" applyFill="1" applyBorder="1"/>
    <xf numFmtId="0" fontId="77" fillId="0" borderId="0" xfId="194" applyFont="1" applyFill="1" applyBorder="1"/>
    <xf numFmtId="38" fontId="3" fillId="0" borderId="54" xfId="0" applyNumberFormat="1" applyFont="1" applyFill="1" applyBorder="1" applyAlignment="1">
      <alignment horizontal="right" vertical="center"/>
    </xf>
    <xf numFmtId="0" fontId="0" fillId="0" borderId="0" xfId="0" applyFill="1"/>
    <xf numFmtId="0" fontId="79" fillId="0" borderId="0" xfId="0" applyFont="1" applyFill="1" applyBorder="1" applyAlignment="1">
      <alignment horizontal="left"/>
    </xf>
    <xf numFmtId="0" fontId="12" fillId="46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50" xfId="0" applyFont="1" applyFill="1" applyBorder="1"/>
    <xf numFmtId="0" fontId="0" fillId="0" borderId="50" xfId="0" applyBorder="1" applyAlignment="1">
      <alignment horizontal="center" vertical="center"/>
    </xf>
    <xf numFmtId="38" fontId="3" fillId="0" borderId="50" xfId="0" applyNumberFormat="1" applyFont="1" applyBorder="1" applyAlignment="1">
      <alignment horizontal="right" vertical="center"/>
    </xf>
    <xf numFmtId="0" fontId="0" fillId="46" borderId="50" xfId="0" applyFont="1" applyFill="1" applyBorder="1"/>
    <xf numFmtId="0" fontId="0" fillId="0" borderId="50" xfId="0" applyFill="1" applyBorder="1" applyAlignment="1">
      <alignment vertical="center"/>
    </xf>
    <xf numFmtId="0" fontId="0" fillId="0" borderId="50" xfId="0" applyFill="1" applyBorder="1" applyAlignment="1">
      <alignment horizontal="center" vertical="center"/>
    </xf>
    <xf numFmtId="2" fontId="3" fillId="2" borderId="50" xfId="0" applyNumberFormat="1" applyFont="1" applyFill="1" applyBorder="1" applyAlignment="1">
      <alignment vertical="center"/>
    </xf>
    <xf numFmtId="2" fontId="3" fillId="4" borderId="50" xfId="0" applyNumberFormat="1" applyFont="1" applyFill="1" applyBorder="1" applyAlignment="1">
      <alignment vertical="center"/>
    </xf>
    <xf numFmtId="0" fontId="0" fillId="0" borderId="50" xfId="0" applyFont="1" applyFill="1" applyBorder="1" applyAlignment="1">
      <alignment horizontal="center" vertical="center"/>
    </xf>
    <xf numFmtId="2" fontId="0" fillId="4" borderId="50" xfId="0" applyNumberFormat="1" applyFont="1" applyFill="1" applyBorder="1" applyAlignment="1">
      <alignment vertical="center"/>
    </xf>
    <xf numFmtId="0" fontId="0" fillId="0" borderId="50" xfId="0" applyFont="1" applyFill="1" applyBorder="1"/>
    <xf numFmtId="2" fontId="3" fillId="0" borderId="0" xfId="0" applyNumberFormat="1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0" borderId="55" xfId="0" applyFont="1" applyFill="1" applyBorder="1" applyAlignment="1">
      <alignment horizontal="center" vertical="center"/>
    </xf>
    <xf numFmtId="2" fontId="0" fillId="4" borderId="55" xfId="0" applyNumberFormat="1" applyFont="1" applyFill="1" applyBorder="1" applyAlignment="1">
      <alignment vertical="center"/>
    </xf>
    <xf numFmtId="2" fontId="3" fillId="4" borderId="55" xfId="0" applyNumberFormat="1" applyFont="1" applyFill="1" applyBorder="1" applyAlignment="1">
      <alignment vertical="center"/>
    </xf>
    <xf numFmtId="2" fontId="0" fillId="4" borderId="56" xfId="0" applyNumberFormat="1" applyFont="1" applyFill="1" applyBorder="1" applyAlignment="1">
      <alignment vertical="center"/>
    </xf>
    <xf numFmtId="0" fontId="0" fillId="0" borderId="0" xfId="0" applyAlignment="1">
      <alignment horizontal="right" wrapText="1"/>
    </xf>
    <xf numFmtId="38" fontId="3" fillId="0" borderId="54" xfId="0" applyNumberFormat="1" applyFont="1" applyBorder="1" applyAlignment="1">
      <alignment horizontal="right" vertical="center"/>
    </xf>
    <xf numFmtId="166" fontId="0" fillId="0" borderId="0" xfId="0" applyNumberFormat="1" applyBorder="1" applyAlignment="1">
      <alignment vertical="center"/>
    </xf>
    <xf numFmtId="2" fontId="0" fillId="4" borderId="3" xfId="0" applyNumberFormat="1" applyFill="1" applyBorder="1" applyAlignment="1">
      <alignment vertical="center"/>
    </xf>
    <xf numFmtId="2" fontId="0" fillId="4" borderId="57" xfId="0" applyNumberFormat="1" applyFill="1" applyBorder="1" applyAlignment="1">
      <alignment vertical="center"/>
    </xf>
    <xf numFmtId="2" fontId="0" fillId="4" borderId="3" xfId="0" applyNumberFormat="1" applyFon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4" borderId="58" xfId="0" applyNumberFormat="1" applyFont="1" applyFill="1" applyBorder="1" applyAlignment="1">
      <alignment vertical="center"/>
    </xf>
    <xf numFmtId="49" fontId="71" fillId="0" borderId="0" xfId="0" applyNumberFormat="1" applyFont="1" applyFill="1" applyBorder="1" applyAlignment="1"/>
    <xf numFmtId="49" fontId="71" fillId="0" borderId="0" xfId="0" applyNumberFormat="1" applyFont="1" applyFill="1" applyBorder="1" applyAlignment="1">
      <alignment horizontal="right"/>
    </xf>
    <xf numFmtId="0" fontId="0" fillId="0" borderId="5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84" fillId="0" borderId="4" xfId="0" applyNumberFormat="1" applyFont="1" applyFill="1" applyBorder="1" applyAlignment="1">
      <alignment horizontal="right"/>
    </xf>
    <xf numFmtId="0" fontId="84" fillId="0" borderId="0" xfId="168" applyFont="1" applyFill="1" applyBorder="1"/>
    <xf numFmtId="0" fontId="84" fillId="0" borderId="0" xfId="194" applyFont="1" applyFill="1" applyBorder="1"/>
    <xf numFmtId="49" fontId="84" fillId="0" borderId="3" xfId="0" applyNumberFormat="1" applyFont="1" applyFill="1" applyBorder="1" applyAlignment="1">
      <alignment horizontal="right"/>
    </xf>
    <xf numFmtId="0" fontId="0" fillId="0" borderId="59" xfId="0" applyBorder="1" applyAlignment="1">
      <alignment horizontal="center" vertical="center"/>
    </xf>
    <xf numFmtId="2" fontId="0" fillId="0" borderId="0" xfId="1" applyNumberFormat="1" applyFont="1" applyFill="1" applyBorder="1" applyAlignment="1">
      <alignment vertical="center"/>
    </xf>
    <xf numFmtId="2" fontId="72" fillId="44" borderId="60" xfId="0" applyNumberFormat="1" applyFont="1" applyFill="1" applyBorder="1" applyAlignment="1">
      <alignment vertical="center"/>
    </xf>
    <xf numFmtId="2" fontId="3" fillId="4" borderId="61" xfId="0" applyNumberFormat="1" applyFont="1" applyFill="1" applyBorder="1" applyAlignment="1">
      <alignment vertical="center"/>
    </xf>
    <xf numFmtId="2" fontId="70" fillId="0" borderId="0" xfId="0" applyNumberFormat="1" applyFont="1" applyFill="1" applyBorder="1" applyAlignment="1">
      <alignment vertical="center"/>
    </xf>
    <xf numFmtId="9" fontId="0" fillId="0" borderId="53" xfId="0" applyNumberFormat="1" applyFill="1" applyBorder="1" applyAlignment="1">
      <alignment vertical="center"/>
    </xf>
    <xf numFmtId="9" fontId="0" fillId="0" borderId="54" xfId="0" applyNumberFormat="1" applyFill="1" applyBorder="1" applyAlignment="1">
      <alignment vertical="center"/>
    </xf>
    <xf numFmtId="49" fontId="71" fillId="0" borderId="50" xfId="0" applyNumberFormat="1" applyFont="1" applyFill="1" applyBorder="1" applyAlignment="1">
      <alignment horizontal="right"/>
    </xf>
    <xf numFmtId="0" fontId="76" fillId="0" borderId="50" xfId="168" applyFont="1" applyFill="1" applyBorder="1"/>
    <xf numFmtId="0" fontId="77" fillId="0" borderId="50" xfId="194" applyFont="1" applyFill="1" applyBorder="1"/>
    <xf numFmtId="49" fontId="84" fillId="0" borderId="50" xfId="0" applyNumberFormat="1" applyFont="1" applyFill="1" applyBorder="1" applyAlignment="1">
      <alignment horizontal="right"/>
    </xf>
    <xf numFmtId="0" fontId="84" fillId="0" borderId="50" xfId="168" applyFont="1" applyFill="1" applyBorder="1"/>
    <xf numFmtId="0" fontId="84" fillId="0" borderId="50" xfId="194" applyFont="1" applyFill="1" applyBorder="1"/>
    <xf numFmtId="0" fontId="0" fillId="0" borderId="50" xfId="0" applyBorder="1" applyAlignment="1">
      <alignment horizontal="right" vertical="center"/>
    </xf>
    <xf numFmtId="49" fontId="71" fillId="0" borderId="54" xfId="0" applyNumberFormat="1" applyFont="1" applyFill="1" applyBorder="1" applyAlignment="1">
      <alignment horizontal="right"/>
    </xf>
    <xf numFmtId="0" fontId="76" fillId="0" borderId="0" xfId="168" applyFont="1" applyFill="1" applyBorder="1" applyAlignment="1">
      <alignment horizontal="right"/>
    </xf>
  </cellXfs>
  <cellStyles count="773">
    <cellStyle name="# ##0" xfId="47"/>
    <cellStyle name="# ##0 2" xfId="48"/>
    <cellStyle name="# ##0 2 2" xfId="49"/>
    <cellStyle name="# ##0 2 3" xfId="50"/>
    <cellStyle name="# ##0 3" xfId="51"/>
    <cellStyle name="# ##0,00" xfId="3"/>
    <cellStyle name="# ##0,00;-# ##0,00;" xfId="4"/>
    <cellStyle name="# ##0,00;-# ##0,00; 2" xfId="52"/>
    <cellStyle name="# ##0,00;-# ##0,00; 3" xfId="53"/>
    <cellStyle name="# ##0,00;-# ##0,00; 4" xfId="54"/>
    <cellStyle name="# ##0,00;-# ##0,00; 4 2" xfId="55"/>
    <cellStyle name="# ##0,00;-# ##0,00; 4 3" xfId="56"/>
    <cellStyle name="# ##0,00;-# ##0,00; 5" xfId="57"/>
    <cellStyle name="$" xfId="58"/>
    <cellStyle name="£" xfId="59"/>
    <cellStyle name="0" xfId="5"/>
    <cellStyle name="0 2" xfId="60"/>
    <cellStyle name="0 3" xfId="61"/>
    <cellStyle name="0 4" xfId="62"/>
    <cellStyle name="0,0" xfId="63"/>
    <cellStyle name="0,0 2" xfId="64"/>
    <cellStyle name="0,00&quot; %&quot;;-0,00&quot; %&quot;;" xfId="6"/>
    <cellStyle name="0,00%" xfId="65"/>
    <cellStyle name="0,00% 2" xfId="66"/>
    <cellStyle name="0,00%;-0,00%;" xfId="7"/>
    <cellStyle name="01- 0 ---------------" xfId="67"/>
    <cellStyle name="02- # ##0" xfId="68"/>
    <cellStyle name="03- 0,00" xfId="69"/>
    <cellStyle name="04- # ##0,00" xfId="70"/>
    <cellStyle name="05- 0%" xfId="71"/>
    <cellStyle name="06- 0,0%" xfId="72"/>
    <cellStyle name="07- 0,00%" xfId="73"/>
    <cellStyle name="11 •  0" xfId="8"/>
    <cellStyle name="11- 0;-0; -----------" xfId="74"/>
    <cellStyle name="12- # ##0;-# ##0;" xfId="75"/>
    <cellStyle name="12 •  # ##0" xfId="9"/>
    <cellStyle name="13 •  # ##0,00" xfId="10"/>
    <cellStyle name="13- 0,00;-0,00;" xfId="76"/>
    <cellStyle name="14- # ##0,00;-# ##0,00;" xfId="77"/>
    <cellStyle name="15- 0%;-0%;" xfId="78"/>
    <cellStyle name="16- 0,0%;-0,0%;" xfId="79"/>
    <cellStyle name="17 •  0%" xfId="11"/>
    <cellStyle name="17- 0,00%;-0,00%;" xfId="80"/>
    <cellStyle name="18 •  0,0%" xfId="12"/>
    <cellStyle name="19 •  0,00%" xfId="13"/>
    <cellStyle name="20 % - Accent1 2" xfId="81"/>
    <cellStyle name="20 % - Accent1 2 2" xfId="390"/>
    <cellStyle name="20 % - Accent2 2" xfId="82"/>
    <cellStyle name="20 % - Accent2 2 2" xfId="391"/>
    <cellStyle name="20 % - Accent3 2" xfId="83"/>
    <cellStyle name="20 % - Accent3 2 2" xfId="392"/>
    <cellStyle name="20 % - Accent4 2" xfId="84"/>
    <cellStyle name="20 % - Accent4 2 2" xfId="393"/>
    <cellStyle name="20 % - Accent5 2" xfId="85"/>
    <cellStyle name="20 % - Accent6 2" xfId="86"/>
    <cellStyle name="20% - Accent1" xfId="87"/>
    <cellStyle name="20% - Accent2" xfId="88"/>
    <cellStyle name="20% - Accent3" xfId="89"/>
    <cellStyle name="20% - Accent4" xfId="90"/>
    <cellStyle name="20% - Accent5" xfId="91"/>
    <cellStyle name="20% - Accent5 2" xfId="772"/>
    <cellStyle name="20% - Accent6" xfId="92"/>
    <cellStyle name="21- +0;-0; ----------" xfId="93"/>
    <cellStyle name="21 •  0;-0;" xfId="14"/>
    <cellStyle name="21 •  0;-0; 2" xfId="394"/>
    <cellStyle name="21 •  0;-0; 2 2" xfId="584"/>
    <cellStyle name="21 •  0;-0; 3" xfId="578"/>
    <cellStyle name="22- +# ##0;-# ##0;" xfId="94"/>
    <cellStyle name="22 •  # ##0;-# ##0;" xfId="15"/>
    <cellStyle name="22 •  # ##0;-# ##0; 2" xfId="395"/>
    <cellStyle name="22 •  # ##0;-# ##0; 2 2" xfId="556"/>
    <cellStyle name="22 •  # ##0;-# ##0; 3" xfId="594"/>
    <cellStyle name="23- +0,00;-0,00;" xfId="95"/>
    <cellStyle name="23 •  # ##0,00;-# ##0,00;" xfId="16"/>
    <cellStyle name="24- +# ##0,00;-# ##0,00;" xfId="96"/>
    <cellStyle name="25- +0%;-0%;" xfId="97"/>
    <cellStyle name="26- +0,0%;-0,0%;" xfId="98"/>
    <cellStyle name="27- +0,00%;-0,00%;" xfId="99"/>
    <cellStyle name="27 •  0%;-0%;" xfId="17"/>
    <cellStyle name="28 •  0,0%;-0,0%;" xfId="18"/>
    <cellStyle name="29 •  0,00%;-0,00%;" xfId="19"/>
    <cellStyle name="30 ________ cadre épais" xfId="20"/>
    <cellStyle name="31 •  +0;-0;" xfId="21"/>
    <cellStyle name="31- 0;-0[Rouge]; ----" xfId="100"/>
    <cellStyle name="32- # ##0;-# ##0[Rouge];" xfId="101"/>
    <cellStyle name="32 •  +# ##0;-# ##0;" xfId="22"/>
    <cellStyle name="33 •  +# ##0,00;-# ##0,00;" xfId="23"/>
    <cellStyle name="33- 0,00;-0,00[Rouge];" xfId="102"/>
    <cellStyle name="34- # ##0,00;-# ##0,00[Rouge];" xfId="103"/>
    <cellStyle name="35- 0%;-0%[Rouge];" xfId="104"/>
    <cellStyle name="36- 0,0%;-0,0%[Rouge];" xfId="105"/>
    <cellStyle name="37 •  +0%;-0%;" xfId="24"/>
    <cellStyle name="37- 0,00%;-0,00%[Rouge];" xfId="106"/>
    <cellStyle name="38 •  +0,0%;-0,0%;" xfId="25"/>
    <cellStyle name="39 •  +0,00%;-0,00%;" xfId="26"/>
    <cellStyle name="40 % - Accent1 2" xfId="107"/>
    <cellStyle name="40 % - Accent1 2 2" xfId="396"/>
    <cellStyle name="40 % - Accent2 2" xfId="108"/>
    <cellStyle name="40 % - Accent3 2" xfId="109"/>
    <cellStyle name="40 % - Accent3 2 2" xfId="397"/>
    <cellStyle name="40 % - Accent4 2" xfId="110"/>
    <cellStyle name="40 % - Accent4 2 2" xfId="398"/>
    <cellStyle name="40 % - Accent5 2" xfId="111"/>
    <cellStyle name="40 % - Accent6 2" xfId="112"/>
    <cellStyle name="40 % - Accent6 2 2" xfId="399"/>
    <cellStyle name="40% - Accent1" xfId="113"/>
    <cellStyle name="40% - Accent2" xfId="114"/>
    <cellStyle name="40% - Accent3" xfId="115"/>
    <cellStyle name="40% - Accent4" xfId="116"/>
    <cellStyle name="40% - Accent5" xfId="117"/>
    <cellStyle name="40% - Accent6" xfId="118"/>
    <cellStyle name="41 •  Date &quot;JJ-MM-AA&quot; (centrée)" xfId="27"/>
    <cellStyle name="41 •  Date &quot;JJ-MM-AA&quot; (centrée) 2" xfId="119"/>
    <cellStyle name="41 •  Date &quot;JJ-MM-AAAA&quot; (centrée)" xfId="28"/>
    <cellStyle name="42 •  Date &quot;MMMM AAAA&quot; (gauche)" xfId="29"/>
    <cellStyle name="44444" xfId="120"/>
    <cellStyle name="50 ________ cadre double" xfId="30"/>
    <cellStyle name="51 •  Recopier" xfId="31"/>
    <cellStyle name="51 •  Recopier 2" xfId="121"/>
    <cellStyle name="52 •  Case ombrée" xfId="32"/>
    <cellStyle name="52 •  Case ombrée 2" xfId="122"/>
    <cellStyle name="53 •  Case noire" xfId="33"/>
    <cellStyle name="53 •  Case noire 2" xfId="123"/>
    <cellStyle name="54 •  Case hachurée" xfId="34"/>
    <cellStyle name="54 •  Case hachurée 2" xfId="124"/>
    <cellStyle name="58 •  Times 12 gras" xfId="35"/>
    <cellStyle name="58 •  Times 12 gras 2" xfId="125"/>
    <cellStyle name="58 •  Times 12 gras 2 2" xfId="571"/>
    <cellStyle name="58 •  Times 12 gras 3" xfId="576"/>
    <cellStyle name="59 •  Times 14 gras" xfId="36"/>
    <cellStyle name="59 •  Times 14 gras 2" xfId="126"/>
    <cellStyle name="59 •  Times 14 gras 2 2" xfId="570"/>
    <cellStyle name="59 •  Times 14 gras 3" xfId="575"/>
    <cellStyle name="60 • Vertical" xfId="37"/>
    <cellStyle name="60 • Vertical 2" xfId="127"/>
    <cellStyle name="60 % - Accent1 2" xfId="128"/>
    <cellStyle name="60 % - Accent1 2 2" xfId="400"/>
    <cellStyle name="60 % - Accent2 2" xfId="129"/>
    <cellStyle name="60 % - Accent3 2" xfId="130"/>
    <cellStyle name="60 % - Accent3 2 2" xfId="401"/>
    <cellStyle name="60 % - Accent4 2" xfId="131"/>
    <cellStyle name="60 % - Accent4 2 2" xfId="402"/>
    <cellStyle name="60 % - Accent5 2" xfId="132"/>
    <cellStyle name="60 % - Accent6 2" xfId="133"/>
    <cellStyle name="60 % - Accent6 2 2" xfId="403"/>
    <cellStyle name="60% - Accent1" xfId="134"/>
    <cellStyle name="60% - Accent2" xfId="135"/>
    <cellStyle name="60% - Accent3" xfId="136"/>
    <cellStyle name="60% - Accent4" xfId="137"/>
    <cellStyle name="60% - Accent5" xfId="138"/>
    <cellStyle name="60% - Accent6" xfId="139"/>
    <cellStyle name="60% - Accent6 2" xfId="770"/>
    <cellStyle name="Accent1 2" xfId="140"/>
    <cellStyle name="Accent1 2 2" xfId="404"/>
    <cellStyle name="Accent2 2" xfId="141"/>
    <cellStyle name="Accent2 2 2" xfId="405"/>
    <cellStyle name="Accent3 2" xfId="142"/>
    <cellStyle name="Accent4 2" xfId="143"/>
    <cellStyle name="Accent4 2 2" xfId="406"/>
    <cellStyle name="Accent5 2" xfId="144"/>
    <cellStyle name="Accent6 2" xfId="145"/>
    <cellStyle name="adi" xfId="324"/>
    <cellStyle name="Avertissement 2" xfId="146"/>
    <cellStyle name="Avertissement 2 2" xfId="407"/>
    <cellStyle name="Bad" xfId="147"/>
    <cellStyle name="Bad 2" xfId="769"/>
    <cellStyle name="Budgeted Holidays" xfId="325"/>
    <cellStyle name="Caché" xfId="326"/>
    <cellStyle name="Cadre" xfId="327"/>
    <cellStyle name="Cadre 2" xfId="408"/>
    <cellStyle name="Cadre 2 2" xfId="461"/>
    <cellStyle name="Cadre 2 2 2" xfId="677"/>
    <cellStyle name="Cadre 2 3" xfId="560"/>
    <cellStyle name="Cadre 3" xfId="462"/>
    <cellStyle name="Cadre 3 2" xfId="678"/>
    <cellStyle name="Cadre 4" xfId="585"/>
    <cellStyle name="Calcul 2" xfId="148"/>
    <cellStyle name="Calcul 2 2" xfId="409"/>
    <cellStyle name="Calcul 2 2 2" xfId="588"/>
    <cellStyle name="Calcul 2 2 3" xfId="583"/>
    <cellStyle name="Calcul 2 3" xfId="463"/>
    <cellStyle name="Calcul 2 3 2" xfId="596"/>
    <cellStyle name="Calcul 2 3 3" xfId="679"/>
    <cellStyle name="Calcul 2 4" xfId="464"/>
    <cellStyle name="Calcul 2 4 2" xfId="597"/>
    <cellStyle name="Calcul 2 4 3" xfId="680"/>
    <cellStyle name="Calcul 2 5" xfId="465"/>
    <cellStyle name="Calcul 2 5 2" xfId="598"/>
    <cellStyle name="Calcul 2 5 3" xfId="681"/>
    <cellStyle name="Calcul 2 6" xfId="466"/>
    <cellStyle name="Calcul 2 6 2" xfId="599"/>
    <cellStyle name="Calcul 2 6 3" xfId="682"/>
    <cellStyle name="Calcul 2 7" xfId="467"/>
    <cellStyle name="Calcul 2 7 2" xfId="600"/>
    <cellStyle name="Calcul 2 7 3" xfId="683"/>
    <cellStyle name="Calcul 2 8" xfId="562"/>
    <cellStyle name="Calcul 2 9" xfId="557"/>
    <cellStyle name="Calculation" xfId="149"/>
    <cellStyle name="Calculation 2" xfId="468"/>
    <cellStyle name="Calculation 2 2" xfId="469"/>
    <cellStyle name="Calculation 2 2 2" xfId="602"/>
    <cellStyle name="Calculation 2 2 3" xfId="685"/>
    <cellStyle name="Calculation 2 3" xfId="470"/>
    <cellStyle name="Calculation 2 3 2" xfId="603"/>
    <cellStyle name="Calculation 2 3 3" xfId="686"/>
    <cellStyle name="Calculation 2 4" xfId="471"/>
    <cellStyle name="Calculation 2 4 2" xfId="604"/>
    <cellStyle name="Calculation 2 4 3" xfId="687"/>
    <cellStyle name="Calculation 2 5" xfId="472"/>
    <cellStyle name="Calculation 2 5 2" xfId="605"/>
    <cellStyle name="Calculation 2 5 3" xfId="688"/>
    <cellStyle name="Calculation 2 6" xfId="473"/>
    <cellStyle name="Calculation 2 6 2" xfId="606"/>
    <cellStyle name="Calculation 2 6 3" xfId="689"/>
    <cellStyle name="Calculation 2 7" xfId="474"/>
    <cellStyle name="Calculation 2 7 2" xfId="607"/>
    <cellStyle name="Calculation 2 7 3" xfId="690"/>
    <cellStyle name="Calculation 2 8" xfId="601"/>
    <cellStyle name="Calculation 2 9" xfId="684"/>
    <cellStyle name="Calculation 3" xfId="475"/>
    <cellStyle name="Calculation 3 2" xfId="608"/>
    <cellStyle name="Calculation 3 3" xfId="691"/>
    <cellStyle name="Calculation 4" xfId="541"/>
    <cellStyle name="Calculation 4 2" xfId="671"/>
    <cellStyle name="Calculation 4 3" xfId="754"/>
    <cellStyle name="Calculation 5" xfId="563"/>
    <cellStyle name="Calculation 6" xfId="591"/>
    <cellStyle name="category" xfId="328"/>
    <cellStyle name="Cellule liée 2" xfId="150"/>
    <cellStyle name="Centré erg" xfId="410"/>
    <cellStyle name="charte" xfId="329"/>
    <cellStyle name="Check Cell" xfId="151"/>
    <cellStyle name="Comma [0]" xfId="330"/>
    <cellStyle name="Comma [0] 2" xfId="411"/>
    <cellStyle name="Comma0" xfId="331"/>
    <cellStyle name="Comma0 2" xfId="412"/>
    <cellStyle name="Commentaire 2" xfId="152"/>
    <cellStyle name="Commentaire 2 2" xfId="413"/>
    <cellStyle name="Commentaire 2 3" xfId="476"/>
    <cellStyle name="Commentaire 2 3 2" xfId="609"/>
    <cellStyle name="Commentaire 2 3 3" xfId="692"/>
    <cellStyle name="Commentaire 2 4" xfId="477"/>
    <cellStyle name="Commentaire 2 4 2" xfId="610"/>
    <cellStyle name="Commentaire 2 4 3" xfId="693"/>
    <cellStyle name="Commentaire 2 5" xfId="478"/>
    <cellStyle name="Commentaire 2 5 2" xfId="611"/>
    <cellStyle name="Commentaire 2 5 3" xfId="694"/>
    <cellStyle name="Commentaire 2 6" xfId="479"/>
    <cellStyle name="Commentaire 2 6 2" xfId="612"/>
    <cellStyle name="Commentaire 2 6 3" xfId="695"/>
    <cellStyle name="Commentaire 2 7" xfId="480"/>
    <cellStyle name="Commentaire 2 7 2" xfId="613"/>
    <cellStyle name="Commentaire 2 7 3" xfId="696"/>
    <cellStyle name="Commentaire 2 8" xfId="564"/>
    <cellStyle name="Commentaire 2 9" xfId="581"/>
    <cellStyle name="Contour double" xfId="38"/>
    <cellStyle name="Contour double 2" xfId="153"/>
    <cellStyle name="Contour épais" xfId="39"/>
    <cellStyle name="Contour épais 2" xfId="154"/>
    <cellStyle name="Contour fin" xfId="40"/>
    <cellStyle name="Contour fin 2" xfId="155"/>
    <cellStyle name="Contour fin 2 2" xfId="569"/>
    <cellStyle name="Contour fin 3" xfId="574"/>
    <cellStyle name="Coût" xfId="332"/>
    <cellStyle name="Currency $" xfId="333"/>
    <cellStyle name="Currency [0]" xfId="334"/>
    <cellStyle name="Currency [0] 2" xfId="414"/>
    <cellStyle name="Currency 2" xfId="335"/>
    <cellStyle name="Currency 2 2" xfId="415"/>
    <cellStyle name="Currency 3" xfId="336"/>
    <cellStyle name="Currency 4" xfId="764"/>
    <cellStyle name="Currency0" xfId="337"/>
    <cellStyle name="Currency0 2" xfId="416"/>
    <cellStyle name="Cyan_button_style" xfId="338"/>
    <cellStyle name="Date" xfId="156"/>
    <cellStyle name="Date anglaise" xfId="339"/>
    <cellStyle name="Date centrée" xfId="157"/>
    <cellStyle name="Date centrée 2" xfId="158"/>
    <cellStyle name="date centrée jj-mm-aa" xfId="41"/>
    <cellStyle name="Date mois" xfId="340"/>
    <cellStyle name="Date saisie" xfId="341"/>
    <cellStyle name="Date_Contractors &amp; temporary" xfId="342"/>
    <cellStyle name="Déf_kLoc" xfId="343"/>
    <cellStyle name="DM" xfId="159"/>
    <cellStyle name="Donnée" xfId="344"/>
    <cellStyle name="Donnée 2" xfId="481"/>
    <cellStyle name="Donnée 3" xfId="482"/>
    <cellStyle name="Emilie" xfId="345"/>
    <cellStyle name="Entrée 2" xfId="160"/>
    <cellStyle name="Entrée 2 2" xfId="417"/>
    <cellStyle name="Entrée 2 2 2" xfId="590"/>
    <cellStyle name="Entrée 2 2 3" xfId="555"/>
    <cellStyle name="Entrée 2 3" xfId="483"/>
    <cellStyle name="Entrée 2 3 2" xfId="614"/>
    <cellStyle name="Entrée 2 3 3" xfId="697"/>
    <cellStyle name="Entrée 2 4" xfId="484"/>
    <cellStyle name="Entrée 2 4 2" xfId="615"/>
    <cellStyle name="Entrée 2 4 3" xfId="698"/>
    <cellStyle name="Entrée 2 5" xfId="485"/>
    <cellStyle name="Entrée 2 5 2" xfId="616"/>
    <cellStyle name="Entrée 2 5 3" xfId="699"/>
    <cellStyle name="Entrée 2 6" xfId="486"/>
    <cellStyle name="Entrée 2 6 2" xfId="617"/>
    <cellStyle name="Entrée 2 6 3" xfId="700"/>
    <cellStyle name="Entrée 2 7" xfId="487"/>
    <cellStyle name="Entrée 2 7 2" xfId="618"/>
    <cellStyle name="Entrée 2 7 3" xfId="701"/>
    <cellStyle name="Entrée 2 8" xfId="566"/>
    <cellStyle name="Entrée 2 9" xfId="568"/>
    <cellStyle name="Euro" xfId="42"/>
    <cellStyle name="Euro 2" xfId="162"/>
    <cellStyle name="Euro 2 2" xfId="163"/>
    <cellStyle name="Euro 2 2 2" xfId="418"/>
    <cellStyle name="Euro 2 2 3" xfId="542"/>
    <cellStyle name="Euro 2 3" xfId="164"/>
    <cellStyle name="Euro 2 4" xfId="419"/>
    <cellStyle name="Euro 3" xfId="165"/>
    <cellStyle name="Euro 3 2" xfId="420"/>
    <cellStyle name="Euro 3 3" xfId="421"/>
    <cellStyle name="Euro 3 4" xfId="422"/>
    <cellStyle name="Euro 3 5" xfId="423"/>
    <cellStyle name="Euro 3 6" xfId="543"/>
    <cellStyle name="Euro 4" xfId="166"/>
    <cellStyle name="Euro 5" xfId="424"/>
    <cellStyle name="Euro 6" xfId="425"/>
    <cellStyle name="Euro 7" xfId="426"/>
    <cellStyle name="Euro 8" xfId="161"/>
    <cellStyle name="Euro_Coûts de production budget excel 2013" xfId="427"/>
    <cellStyle name="Explanatory Text" xfId="167"/>
    <cellStyle name="Fixé" xfId="346"/>
    <cellStyle name="Fixed" xfId="347"/>
    <cellStyle name="Fixed 2" xfId="428"/>
    <cellStyle name="Good" xfId="168"/>
    <cellStyle name="Good 2" xfId="768"/>
    <cellStyle name="Grey" xfId="348"/>
    <cellStyle name="H_Déf" xfId="349"/>
    <cellStyle name="H_Déf_09SBP2 2010-2012 Slides" xfId="350"/>
    <cellStyle name="H_Déf_09SBP2 2010-2012 Slides_1" xfId="351"/>
    <cellStyle name="H_Déf_09SBP2 2010-2012 Slides_Budget 2009 Sofradir Group - Sept 11 (pi)" xfId="352"/>
    <cellStyle name="H_Déf_09SBP2 Optimum 2011 formats v1" xfId="353"/>
    <cellStyle name="H_Déf_09SBP2 Optimum 2011 formats v1_09SBP2 2010-2012 Slides" xfId="354"/>
    <cellStyle name="H_Déf_09SBP2 Optimum 2011 formats v1_Budget 2009 Sofradir Group - Sept 11 (pi)" xfId="355"/>
    <cellStyle name="H_Déf_Budget 2009 Sofradir Group - Sept 11 (pi)" xfId="356"/>
    <cellStyle name="H_Déf_Cash forecast" xfId="357"/>
    <cellStyle name="H_Déf_Cash forecast DLJ Oct 2008" xfId="358"/>
    <cellStyle name="H_Déf_Cash forecast DLJ Oct 2008_Budget 2009 Sofradir Group - Sept 11 (pi)" xfId="359"/>
    <cellStyle name="H_Déf_Cash forecast_Budget 2009 Sofradir Group - Sept 11 (pi)" xfId="360"/>
    <cellStyle name="HEADER" xfId="361"/>
    <cellStyle name="Heading 1" xfId="169"/>
    <cellStyle name="Heading 2" xfId="170"/>
    <cellStyle name="Heading 3" xfId="171"/>
    <cellStyle name="Heading 4" xfId="172"/>
    <cellStyle name="Input" xfId="173"/>
    <cellStyle name="Input [yellow]" xfId="362"/>
    <cellStyle name="Input [yellow] 2" xfId="488"/>
    <cellStyle name="Input [yellow] 2 2" xfId="619"/>
    <cellStyle name="Input [yellow] 2 3" xfId="702"/>
    <cellStyle name="Input 10" xfId="544"/>
    <cellStyle name="Input 10 2" xfId="672"/>
    <cellStyle name="Input 10 3" xfId="755"/>
    <cellStyle name="Input 11" xfId="567"/>
    <cellStyle name="Input 12" xfId="580"/>
    <cellStyle name="Input 2" xfId="489"/>
    <cellStyle name="Input 2 2" xfId="490"/>
    <cellStyle name="Input 2 2 2" xfId="621"/>
    <cellStyle name="Input 2 2 3" xfId="704"/>
    <cellStyle name="Input 2 3" xfId="491"/>
    <cellStyle name="Input 2 3 2" xfId="622"/>
    <cellStyle name="Input 2 3 3" xfId="705"/>
    <cellStyle name="Input 2 4" xfId="492"/>
    <cellStyle name="Input 2 4 2" xfId="623"/>
    <cellStyle name="Input 2 4 3" xfId="706"/>
    <cellStyle name="Input 2 5" xfId="493"/>
    <cellStyle name="Input 2 5 2" xfId="624"/>
    <cellStyle name="Input 2 5 3" xfId="707"/>
    <cellStyle name="Input 2 6" xfId="494"/>
    <cellStyle name="Input 2 6 2" xfId="625"/>
    <cellStyle name="Input 2 6 3" xfId="708"/>
    <cellStyle name="Input 2 7" xfId="495"/>
    <cellStyle name="Input 2 7 2" xfId="626"/>
    <cellStyle name="Input 2 7 3" xfId="709"/>
    <cellStyle name="Input 2 8" xfId="620"/>
    <cellStyle name="Input 2 9" xfId="703"/>
    <cellStyle name="Input 3" xfId="496"/>
    <cellStyle name="Input 3 2" xfId="497"/>
    <cellStyle name="Input 3 2 2" xfId="628"/>
    <cellStyle name="Input 3 2 3" xfId="711"/>
    <cellStyle name="Input 3 3" xfId="498"/>
    <cellStyle name="Input 3 3 2" xfId="629"/>
    <cellStyle name="Input 3 3 3" xfId="712"/>
    <cellStyle name="Input 3 4" xfId="499"/>
    <cellStyle name="Input 3 4 2" xfId="630"/>
    <cellStyle name="Input 3 4 3" xfId="713"/>
    <cellStyle name="Input 3 5" xfId="500"/>
    <cellStyle name="Input 3 5 2" xfId="631"/>
    <cellStyle name="Input 3 5 3" xfId="714"/>
    <cellStyle name="Input 3 6" xfId="501"/>
    <cellStyle name="Input 3 6 2" xfId="632"/>
    <cellStyle name="Input 3 6 3" xfId="715"/>
    <cellStyle name="Input 3 7" xfId="502"/>
    <cellStyle name="Input 3 7 2" xfId="633"/>
    <cellStyle name="Input 3 7 3" xfId="716"/>
    <cellStyle name="Input 3 8" xfId="627"/>
    <cellStyle name="Input 3 9" xfId="710"/>
    <cellStyle name="Input 4" xfId="503"/>
    <cellStyle name="Input 4 2" xfId="634"/>
    <cellStyle name="Input 4 3" xfId="717"/>
    <cellStyle name="Input 5" xfId="504"/>
    <cellStyle name="Input 5 2" xfId="635"/>
    <cellStyle name="Input 5 3" xfId="718"/>
    <cellStyle name="Input 6" xfId="505"/>
    <cellStyle name="Input 6 2" xfId="636"/>
    <cellStyle name="Input 6 3" xfId="719"/>
    <cellStyle name="Input 7" xfId="506"/>
    <cellStyle name="Input 7 2" xfId="637"/>
    <cellStyle name="Input 7 3" xfId="720"/>
    <cellStyle name="Input 8" xfId="507"/>
    <cellStyle name="Input 8 2" xfId="638"/>
    <cellStyle name="Input 8 3" xfId="721"/>
    <cellStyle name="Input 9" xfId="508"/>
    <cellStyle name="Input 9 2" xfId="639"/>
    <cellStyle name="Input 9 3" xfId="722"/>
    <cellStyle name="Insatisfaisant 2" xfId="174"/>
    <cellStyle name="Insatisfaisant 2 2" xfId="429"/>
    <cellStyle name="jours" xfId="175"/>
    <cellStyle name="kF [0]" xfId="176"/>
    <cellStyle name="Lien hypertexte 2" xfId="177"/>
    <cellStyle name="Lien hypertexte 2 2" xfId="178"/>
    <cellStyle name="Lien hypertexte 2 3" xfId="179"/>
    <cellStyle name="Lien hypertexte 3" xfId="180"/>
    <cellStyle name="Lien hypertexte 4" xfId="181"/>
    <cellStyle name="Lien hypertexte 5" xfId="182"/>
    <cellStyle name="Linked Cell" xfId="183"/>
    <cellStyle name="Masqué" xfId="363"/>
    <cellStyle name="Milliers 10" xfId="430"/>
    <cellStyle name="Milliers 11" xfId="431"/>
    <cellStyle name="Milliers 12" xfId="432"/>
    <cellStyle name="Milliers 13" xfId="540"/>
    <cellStyle name="Milliers 14" xfId="554"/>
    <cellStyle name="Milliers 2" xfId="44"/>
    <cellStyle name="Milliers 2 2" xfId="184"/>
    <cellStyle name="Milliers 2 2 2" xfId="433"/>
    <cellStyle name="Milliers 2 3" xfId="185"/>
    <cellStyle name="Milliers 2 4" xfId="434"/>
    <cellStyle name="Milliers 2 5" xfId="545"/>
    <cellStyle name="Milliers 3" xfId="43"/>
    <cellStyle name="Milliers 3 2" xfId="187"/>
    <cellStyle name="Milliers 3 2 2" xfId="188"/>
    <cellStyle name="Milliers 3 3" xfId="189"/>
    <cellStyle name="Milliers 3 4" xfId="190"/>
    <cellStyle name="Milliers 3 5" xfId="435"/>
    <cellStyle name="Milliers 3 6" xfId="546"/>
    <cellStyle name="Milliers 3 7" xfId="186"/>
    <cellStyle name="Milliers 4" xfId="191"/>
    <cellStyle name="Milliers 4 2" xfId="436"/>
    <cellStyle name="Milliers 4 3" xfId="437"/>
    <cellStyle name="Milliers 4 4" xfId="438"/>
    <cellStyle name="Milliers 5" xfId="192"/>
    <cellStyle name="Milliers 6" xfId="364"/>
    <cellStyle name="Milliers 6 2" xfId="439"/>
    <cellStyle name="Milliers 7" xfId="440"/>
    <cellStyle name="Milliers 8" xfId="441"/>
    <cellStyle name="Milliers 9" xfId="442"/>
    <cellStyle name="Model" xfId="365"/>
    <cellStyle name="mois/année" xfId="193"/>
    <cellStyle name="Monétaire 2" xfId="315"/>
    <cellStyle name="Monétaire 2 2" xfId="443"/>
    <cellStyle name="Monétaire 3" xfId="444"/>
    <cellStyle name="Monétaire0" xfId="366"/>
    <cellStyle name="Monétaire0 2" xfId="445"/>
    <cellStyle name="Neutral" xfId="194"/>
    <cellStyle name="Neutre 2" xfId="195"/>
    <cellStyle name="Non modifiable" xfId="367"/>
    <cellStyle name="Normal - Style1" xfId="368"/>
    <cellStyle name="Normal 10" xfId="196"/>
    <cellStyle name="Normal 10 2" xfId="197"/>
    <cellStyle name="Normal 10 3" xfId="198"/>
    <cellStyle name="Normal 10 4" xfId="199"/>
    <cellStyle name="Normal 11" xfId="200"/>
    <cellStyle name="Normal 11 2" xfId="201"/>
    <cellStyle name="Normal 11 3" xfId="202"/>
    <cellStyle name="Normal 12" xfId="203"/>
    <cellStyle name="Normal 12 2" xfId="204"/>
    <cellStyle name="Normal 13" xfId="205"/>
    <cellStyle name="Normal 14" xfId="316"/>
    <cellStyle name="Normal 15" xfId="317"/>
    <cellStyle name="Normal 16" xfId="318"/>
    <cellStyle name="Normal 17" xfId="446"/>
    <cellStyle name="Normal 18" xfId="447"/>
    <cellStyle name="Normal 19" xfId="759"/>
    <cellStyle name="Normal 2" xfId="45"/>
    <cellStyle name="Normal 2 2" xfId="207"/>
    <cellStyle name="Normal 2 2 2" xfId="208"/>
    <cellStyle name="Normal 2 2 2 2" xfId="448"/>
    <cellStyle name="Normal 2 2 3" xfId="209"/>
    <cellStyle name="Normal 2 3" xfId="210"/>
    <cellStyle name="Normal 2 3 2" xfId="211"/>
    <cellStyle name="Normal 2 3 2 2" xfId="212"/>
    <cellStyle name="Normal 2 3 3" xfId="213"/>
    <cellStyle name="Normal 2 3 4" xfId="214"/>
    <cellStyle name="Normal 2 4" xfId="215"/>
    <cellStyle name="Normal 2 5" xfId="314"/>
    <cellStyle name="Normal 2 5 2" xfId="389"/>
    <cellStyle name="Normal 2 6" xfId="547"/>
    <cellStyle name="Normal 2 7" xfId="206"/>
    <cellStyle name="Normal 20" xfId="761"/>
    <cellStyle name="Normal 21" xfId="763"/>
    <cellStyle name="Normal 22" xfId="767"/>
    <cellStyle name="Normal 24" xfId="319"/>
    <cellStyle name="Normal 3" xfId="2"/>
    <cellStyle name="Normal 3 2" xfId="217"/>
    <cellStyle name="Normal 3 2 2" xfId="218"/>
    <cellStyle name="Normal 3 2 2 2" xfId="219"/>
    <cellStyle name="Normal 3 2 3" xfId="220"/>
    <cellStyle name="Normal 3 2 4" xfId="221"/>
    <cellStyle name="Normal 3 3" xfId="222"/>
    <cellStyle name="Normal 3 3 2" xfId="223"/>
    <cellStyle name="Normal 3 4" xfId="224"/>
    <cellStyle name="Normal 3 5" xfId="225"/>
    <cellStyle name="Normal 3 6" xfId="548"/>
    <cellStyle name="Normal 3 7" xfId="216"/>
    <cellStyle name="Normal 4" xfId="226"/>
    <cellStyle name="Normal 4 2" xfId="227"/>
    <cellStyle name="Normal 4 2 2" xfId="449"/>
    <cellStyle name="Normal 4 3" xfId="228"/>
    <cellStyle name="Normal 4 4" xfId="229"/>
    <cellStyle name="Normal 4 5" xfId="230"/>
    <cellStyle name="Normal 4 6" xfId="549"/>
    <cellStyle name="Normal 5" xfId="231"/>
    <cellStyle name="Normal 5 2" xfId="232"/>
    <cellStyle name="Normal 5 2 2" xfId="233"/>
    <cellStyle name="Normal 5 2 2 2" xfId="234"/>
    <cellStyle name="Normal 5 2 3" xfId="235"/>
    <cellStyle name="Normal 5 2 4" xfId="236"/>
    <cellStyle name="Normal 5 3" xfId="237"/>
    <cellStyle name="Normal 5 4" xfId="238"/>
    <cellStyle name="Normal 5 4 2" xfId="239"/>
    <cellStyle name="Normal 5 5" xfId="240"/>
    <cellStyle name="Normal 5 5 2" xfId="241"/>
    <cellStyle name="Normal 5 6" xfId="242"/>
    <cellStyle name="Normal 5 7" xfId="243"/>
    <cellStyle name="Normal 5 8" xfId="550"/>
    <cellStyle name="Normal 6" xfId="244"/>
    <cellStyle name="Normal 6 2" xfId="245"/>
    <cellStyle name="Normal 6 2 2" xfId="246"/>
    <cellStyle name="Normal 6 2 2 2" xfId="247"/>
    <cellStyle name="Normal 6 2 3" xfId="248"/>
    <cellStyle name="Normal 6 2 4" xfId="249"/>
    <cellStyle name="Normal 6 3" xfId="250"/>
    <cellStyle name="Normal 6 4" xfId="251"/>
    <cellStyle name="Normal 7" xfId="252"/>
    <cellStyle name="Normal 7 2" xfId="253"/>
    <cellStyle name="Normal 7 2 2" xfId="254"/>
    <cellStyle name="Normal 7 2 2 2" xfId="255"/>
    <cellStyle name="Normal 7 2 3" xfId="256"/>
    <cellStyle name="Normal 7 2 3 2" xfId="257"/>
    <cellStyle name="Normal 7 2 4" xfId="258"/>
    <cellStyle name="Normal 7 2 5" xfId="259"/>
    <cellStyle name="Normal 7 3" xfId="260"/>
    <cellStyle name="Normal 7 3 2" xfId="261"/>
    <cellStyle name="Normal 7 4" xfId="262"/>
    <cellStyle name="Normal 7 5" xfId="263"/>
    <cellStyle name="Normal 8" xfId="264"/>
    <cellStyle name="Normal 8 2" xfId="265"/>
    <cellStyle name="Normal 8 2 2" xfId="266"/>
    <cellStyle name="Normal 8 3" xfId="267"/>
    <cellStyle name="Normal 8 4" xfId="268"/>
    <cellStyle name="Normal 9" xfId="269"/>
    <cellStyle name="Normal 9 2" xfId="270"/>
    <cellStyle name="Normal 9 3" xfId="271"/>
    <cellStyle name="Normal 9 4" xfId="272"/>
    <cellStyle name="Note" xfId="273"/>
    <cellStyle name="Note 2" xfId="450"/>
    <cellStyle name="Note 2 2" xfId="509"/>
    <cellStyle name="Note 2 2 2" xfId="640"/>
    <cellStyle name="Note 2 2 3" xfId="723"/>
    <cellStyle name="Note 2 3" xfId="510"/>
    <cellStyle name="Note 2 3 2" xfId="641"/>
    <cellStyle name="Note 2 3 3" xfId="724"/>
    <cellStyle name="Note 2 4" xfId="511"/>
    <cellStyle name="Note 2 4 2" xfId="642"/>
    <cellStyle name="Note 2 4 3" xfId="725"/>
    <cellStyle name="Note 2 5" xfId="512"/>
    <cellStyle name="Note 2 5 2" xfId="643"/>
    <cellStyle name="Note 2 5 3" xfId="726"/>
    <cellStyle name="Note 2 6" xfId="513"/>
    <cellStyle name="Note 2 6 2" xfId="644"/>
    <cellStyle name="Note 2 6 3" xfId="727"/>
    <cellStyle name="Note 2 7" xfId="514"/>
    <cellStyle name="Note 2 7 2" xfId="645"/>
    <cellStyle name="Note 2 7 3" xfId="728"/>
    <cellStyle name="Note 2 8" xfId="592"/>
    <cellStyle name="Note 2 9" xfId="559"/>
    <cellStyle name="Note 3" xfId="515"/>
    <cellStyle name="Note 3 2" xfId="646"/>
    <cellStyle name="Note 3 3" xfId="729"/>
    <cellStyle name="Note 4" xfId="551"/>
    <cellStyle name="Note 4 2" xfId="673"/>
    <cellStyle name="Note 4 3" xfId="756"/>
    <cellStyle name="Note 5" xfId="572"/>
    <cellStyle name="Note 6" xfId="565"/>
    <cellStyle name="Output" xfId="274"/>
    <cellStyle name="Output 2" xfId="516"/>
    <cellStyle name="Output 2 2" xfId="517"/>
    <cellStyle name="Output 2 2 2" xfId="648"/>
    <cellStyle name="Output 2 2 3" xfId="731"/>
    <cellStyle name="Output 2 3" xfId="518"/>
    <cellStyle name="Output 2 3 2" xfId="649"/>
    <cellStyle name="Output 2 3 3" xfId="732"/>
    <cellStyle name="Output 2 4" xfId="519"/>
    <cellStyle name="Output 2 4 2" xfId="650"/>
    <cellStyle name="Output 2 4 3" xfId="733"/>
    <cellStyle name="Output 2 5" xfId="520"/>
    <cellStyle name="Output 2 5 2" xfId="651"/>
    <cellStyle name="Output 2 5 3" xfId="734"/>
    <cellStyle name="Output 2 6" xfId="521"/>
    <cellStyle name="Output 2 6 2" xfId="652"/>
    <cellStyle name="Output 2 6 3" xfId="735"/>
    <cellStyle name="Output 2 7" xfId="522"/>
    <cellStyle name="Output 2 7 2" xfId="653"/>
    <cellStyle name="Output 2 7 3" xfId="736"/>
    <cellStyle name="Output 2 8" xfId="647"/>
    <cellStyle name="Output 2 9" xfId="730"/>
    <cellStyle name="Output 3" xfId="523"/>
    <cellStyle name="Output 3 2" xfId="654"/>
    <cellStyle name="Output 3 3" xfId="737"/>
    <cellStyle name="Output 4" xfId="552"/>
    <cellStyle name="Output 4 2" xfId="674"/>
    <cellStyle name="Output 4 3" xfId="757"/>
    <cellStyle name="Output 5" xfId="573"/>
    <cellStyle name="Output 6" xfId="589"/>
    <cellStyle name="OUTPUT AMOUNTS" xfId="369"/>
    <cellStyle name="OUTPUT LINE ITEMS" xfId="370"/>
    <cellStyle name="Percent [2]" xfId="371"/>
    <cellStyle name="Percent [2] 2" xfId="451"/>
    <cellStyle name="Percent 10" xfId="771"/>
    <cellStyle name="Percent 2" xfId="372"/>
    <cellStyle name="Percent 2 2" xfId="452"/>
    <cellStyle name="Percent 3" xfId="373"/>
    <cellStyle name="Percent 4" xfId="374"/>
    <cellStyle name="Percent 5" xfId="375"/>
    <cellStyle name="Percent 6" xfId="376"/>
    <cellStyle name="Percent 7" xfId="760"/>
    <cellStyle name="Percent 8" xfId="762"/>
    <cellStyle name="Percent 9" xfId="765"/>
    <cellStyle name="PET_Heading3N_PandL" xfId="766"/>
    <cellStyle name="Positif" xfId="275"/>
    <cellStyle name="Pourcentage 2" xfId="46"/>
    <cellStyle name="Pourcentage 2 2" xfId="277"/>
    <cellStyle name="Pourcentage 2 2 2" xfId="278"/>
    <cellStyle name="Pourcentage 2 2 2 2" xfId="279"/>
    <cellStyle name="Pourcentage 2 2 3" xfId="280"/>
    <cellStyle name="Pourcentage 2 2 4" xfId="281"/>
    <cellStyle name="Pourcentage 2 3" xfId="282"/>
    <cellStyle name="Pourcentage 2 4" xfId="283"/>
    <cellStyle name="Pourcentage 2 5" xfId="284"/>
    <cellStyle name="Pourcentage 2 6" xfId="276"/>
    <cellStyle name="Pourcentage 3" xfId="285"/>
    <cellStyle name="Pourcentage 3 2" xfId="286"/>
    <cellStyle name="Pourcentage 3 2 2" xfId="287"/>
    <cellStyle name="Pourcentage 3 2 2 2" xfId="288"/>
    <cellStyle name="Pourcentage 3 2 3" xfId="289"/>
    <cellStyle name="Pourcentage 3 2 4" xfId="290"/>
    <cellStyle name="Pourcentage 3 3" xfId="291"/>
    <cellStyle name="Pourcentage 3 3 2" xfId="292"/>
    <cellStyle name="Pourcentage 3 4" xfId="293"/>
    <cellStyle name="Pourcentage 3 5" xfId="294"/>
    <cellStyle name="Pourcentage 4" xfId="295"/>
    <cellStyle name="Pourcentage 4 2" xfId="453"/>
    <cellStyle name="Pourcentage 5" xfId="296"/>
    <cellStyle name="Pourcentage 6" xfId="297"/>
    <cellStyle name="Pourcentage 7" xfId="320"/>
    <cellStyle name="Pourcentage 8" xfId="321"/>
    <cellStyle name="Pourcentage 9" xfId="322"/>
    <cellStyle name="Pourcentage entier" xfId="377"/>
    <cellStyle name="Prozent" xfId="1" builtinId="5"/>
    <cellStyle name="Recopier" xfId="298"/>
    <cellStyle name="Retour ligne" xfId="299"/>
    <cellStyle name="SAPBEXstdItem" xfId="378"/>
    <cellStyle name="SAPBEXstdItem 2" xfId="524"/>
    <cellStyle name="SAPBEXstdItem 2 2" xfId="525"/>
    <cellStyle name="SAPBEXstdItem 2 2 2" xfId="656"/>
    <cellStyle name="SAPBEXstdItem 2 2 3" xfId="739"/>
    <cellStyle name="SAPBEXstdItem 2 3" xfId="526"/>
    <cellStyle name="SAPBEXstdItem 2 3 2" xfId="657"/>
    <cellStyle name="SAPBEXstdItem 2 3 3" xfId="740"/>
    <cellStyle name="SAPBEXstdItem 2 4" xfId="527"/>
    <cellStyle name="SAPBEXstdItem 2 4 2" xfId="658"/>
    <cellStyle name="SAPBEXstdItem 2 4 3" xfId="741"/>
    <cellStyle name="SAPBEXstdItem 2 5" xfId="528"/>
    <cellStyle name="SAPBEXstdItem 2 5 2" xfId="659"/>
    <cellStyle name="SAPBEXstdItem 2 5 3" xfId="742"/>
    <cellStyle name="SAPBEXstdItem 2 6" xfId="529"/>
    <cellStyle name="SAPBEXstdItem 2 6 2" xfId="660"/>
    <cellStyle name="SAPBEXstdItem 2 6 3" xfId="743"/>
    <cellStyle name="SAPBEXstdItem 2 7" xfId="530"/>
    <cellStyle name="SAPBEXstdItem 2 7 2" xfId="661"/>
    <cellStyle name="SAPBEXstdItem 2 7 3" xfId="744"/>
    <cellStyle name="SAPBEXstdItem 2 8" xfId="655"/>
    <cellStyle name="SAPBEXstdItem 2 9" xfId="738"/>
    <cellStyle name="SAPBEXstdItem 3" xfId="531"/>
    <cellStyle name="SAPBEXstdItem 3 2" xfId="662"/>
    <cellStyle name="SAPBEXstdItem 3 3" xfId="745"/>
    <cellStyle name="SAPBEXstdItem 4" xfId="553"/>
    <cellStyle name="SAPBEXstdItem 4 2" xfId="675"/>
    <cellStyle name="SAPBEXstdItem 4 3" xfId="758"/>
    <cellStyle name="SAPBEXstdItem 5" xfId="582"/>
    <cellStyle name="SAPBEXstdItem 6" xfId="561"/>
    <cellStyle name="Satisfaisant 2" xfId="300"/>
    <cellStyle name="Sortie 2" xfId="301"/>
    <cellStyle name="Sortie 2 2" xfId="454"/>
    <cellStyle name="Sortie 2 2 2" xfId="593"/>
    <cellStyle name="Sortie 2 2 3" xfId="558"/>
    <cellStyle name="Sortie 2 3" xfId="532"/>
    <cellStyle name="Sortie 2 3 2" xfId="663"/>
    <cellStyle name="Sortie 2 3 3" xfId="746"/>
    <cellStyle name="Sortie 2 4" xfId="533"/>
    <cellStyle name="Sortie 2 4 2" xfId="664"/>
    <cellStyle name="Sortie 2 4 3" xfId="747"/>
    <cellStyle name="Sortie 2 5" xfId="534"/>
    <cellStyle name="Sortie 2 5 2" xfId="665"/>
    <cellStyle name="Sortie 2 5 3" xfId="748"/>
    <cellStyle name="Sortie 2 6" xfId="535"/>
    <cellStyle name="Sortie 2 6 2" xfId="666"/>
    <cellStyle name="Sortie 2 6 3" xfId="749"/>
    <cellStyle name="Sortie 2 7" xfId="577"/>
    <cellStyle name="Sortie 2 8" xfId="587"/>
    <cellStyle name="Standard" xfId="0" builtinId="0"/>
    <cellStyle name="Statutory Holiday" xfId="379"/>
    <cellStyle name="Stock Check" xfId="380"/>
    <cellStyle name="Style 1" xfId="302"/>
    <cellStyle name="Style 1 2" xfId="303"/>
    <cellStyle name="subhead" xfId="381"/>
    <cellStyle name="Texte explicatif 2" xfId="304"/>
    <cellStyle name="Title" xfId="305"/>
    <cellStyle name="Titre 2" xfId="306"/>
    <cellStyle name="Titre 2 2" xfId="308"/>
    <cellStyle name="Titre 1 2" xfId="307"/>
    <cellStyle name="Titre 1 2 2" xfId="455"/>
    <cellStyle name="Titre 2 2 2" xfId="456"/>
    <cellStyle name="Titre 3 2" xfId="309"/>
    <cellStyle name="Titre 3 2 2" xfId="457"/>
    <cellStyle name="Titre 4 2" xfId="310"/>
    <cellStyle name="Titre 4 2 2" xfId="458"/>
    <cellStyle name="TitreSérie" xfId="382"/>
    <cellStyle name="Total 2" xfId="311"/>
    <cellStyle name="Total 2 2" xfId="459"/>
    <cellStyle name="Total 2 2 2" xfId="595"/>
    <cellStyle name="Total 2 2 3" xfId="676"/>
    <cellStyle name="Total 2 3" xfId="536"/>
    <cellStyle name="Total 2 3 2" xfId="667"/>
    <cellStyle name="Total 2 3 3" xfId="750"/>
    <cellStyle name="Total 2 4" xfId="537"/>
    <cellStyle name="Total 2 4 2" xfId="668"/>
    <cellStyle name="Total 2 4 3" xfId="751"/>
    <cellStyle name="Total 2 5" xfId="538"/>
    <cellStyle name="Total 2 5 2" xfId="669"/>
    <cellStyle name="Total 2 5 3" xfId="752"/>
    <cellStyle name="Total 2 6" xfId="539"/>
    <cellStyle name="Total 2 6 2" xfId="670"/>
    <cellStyle name="Total 2 6 3" xfId="753"/>
    <cellStyle name="Total 2 7" xfId="579"/>
    <cellStyle name="Total 2 8" xfId="586"/>
    <cellStyle name="TypeDonnée" xfId="383"/>
    <cellStyle name="Variation" xfId="384"/>
    <cellStyle name="Vérification 2" xfId="312"/>
    <cellStyle name="Virgule0" xfId="385"/>
    <cellStyle name="Virgule0 2" xfId="460"/>
    <cellStyle name="Währung" xfId="323"/>
    <cellStyle name="Warning Text" xfId="313"/>
    <cellStyle name="콤마 [0]_  종  합  _010704 수주&amp;GM from 심양보-1" xfId="386"/>
    <cellStyle name="콤마_작성요령" xfId="387"/>
    <cellStyle name="표준_04.10.22경영비용" xfId="388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  <color rgb="FFE23E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nZ22\_Migration\W73B9N6R1\Documents\Calalysts%20-%20Battery%20Material%20Projects\IPCEI\EBMI-CAM_BBML_Subsidies_V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M1"/>
      <sheetName val="CAM1_Report"/>
      <sheetName val="Invest"/>
      <sheetName val="CAM_PCAM Vol Dev Update"/>
      <sheetName val="CAM Price Assumptions"/>
      <sheetName val="VolPrice"/>
      <sheetName val="VarCost1"/>
      <sheetName val="FixedCost"/>
      <sheetName val="WorkingCap"/>
      <sheetName val="wkst"/>
      <sheetName val="CAM Variable Costs"/>
      <sheetName val="Other CAM Cost Assumptions"/>
    </sheetNames>
    <sheetDataSet>
      <sheetData sheetId="0"/>
      <sheetData sheetId="1">
        <row r="86">
          <cell r="Q86" t="str">
            <v>Net sales</v>
          </cell>
          <cell r="S86" t="str">
            <v>mn €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95.32060356588164</v>
          </cell>
          <cell r="AG86">
            <v>246.32000073642425</v>
          </cell>
          <cell r="AH86">
            <v>468.02126527900896</v>
          </cell>
          <cell r="AI86">
            <v>514.51804383106719</v>
          </cell>
          <cell r="AJ86">
            <v>508.7413311474819</v>
          </cell>
          <cell r="AK86">
            <v>510.49722162673186</v>
          </cell>
          <cell r="AL86">
            <v>512.27067101077444</v>
          </cell>
          <cell r="AM86">
            <v>514.06185488865742</v>
          </cell>
          <cell r="AN86">
            <v>515.87095060531919</v>
          </cell>
          <cell r="AO86">
            <v>517.69813727914755</v>
          </cell>
          <cell r="AP86">
            <v>519.54359581971426</v>
          </cell>
          <cell r="AQ86">
            <v>521.40750894568646</v>
          </cell>
          <cell r="AR86">
            <v>523.29006120291854</v>
          </cell>
          <cell r="AS86">
            <v>525.19143898272284</v>
          </cell>
          <cell r="AT86">
            <v>527.1118305403254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</row>
        <row r="87">
          <cell r="Q87" t="str">
            <v>Volume</v>
          </cell>
          <cell r="S87" t="str">
            <v>t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3800</v>
          </cell>
          <cell r="AG87">
            <v>9387</v>
          </cell>
          <cell r="AH87">
            <v>18035</v>
          </cell>
          <cell r="AI87">
            <v>20050</v>
          </cell>
          <cell r="AJ87">
            <v>20050</v>
          </cell>
          <cell r="AK87">
            <v>20050</v>
          </cell>
          <cell r="AL87">
            <v>20050</v>
          </cell>
          <cell r="AM87">
            <v>20050</v>
          </cell>
          <cell r="AN87">
            <v>20050</v>
          </cell>
          <cell r="AO87">
            <v>20050</v>
          </cell>
          <cell r="AP87">
            <v>20050</v>
          </cell>
          <cell r="AQ87">
            <v>20050</v>
          </cell>
          <cell r="AR87">
            <v>20050</v>
          </cell>
          <cell r="AS87">
            <v>20050</v>
          </cell>
          <cell r="AT87">
            <v>20050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</row>
        <row r="88">
          <cell r="Q88" t="str">
            <v>NCA_Customer_PCAM</v>
          </cell>
          <cell r="S88" t="str">
            <v>t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3800</v>
          </cell>
          <cell r="AG88">
            <v>9387</v>
          </cell>
          <cell r="AH88">
            <v>18035</v>
          </cell>
          <cell r="AI88">
            <v>20050</v>
          </cell>
          <cell r="AJ88">
            <v>20050</v>
          </cell>
          <cell r="AK88">
            <v>20050</v>
          </cell>
          <cell r="AL88">
            <v>20050</v>
          </cell>
          <cell r="AM88">
            <v>20050</v>
          </cell>
          <cell r="AN88">
            <v>20050</v>
          </cell>
          <cell r="AO88">
            <v>20050</v>
          </cell>
          <cell r="AP88">
            <v>20050</v>
          </cell>
          <cell r="AQ88">
            <v>20050</v>
          </cell>
          <cell r="AR88">
            <v>20050</v>
          </cell>
          <cell r="AS88">
            <v>20050</v>
          </cell>
          <cell r="AT88">
            <v>20050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</row>
        <row r="89">
          <cell r="Q89" t="str">
            <v>Europe</v>
          </cell>
          <cell r="S89" t="str">
            <v>t</v>
          </cell>
          <cell r="AE89">
            <v>0</v>
          </cell>
          <cell r="AF89">
            <v>3800</v>
          </cell>
          <cell r="AG89">
            <v>9387</v>
          </cell>
          <cell r="AH89">
            <v>18035</v>
          </cell>
          <cell r="AI89">
            <v>20050</v>
          </cell>
          <cell r="AJ89">
            <v>20050</v>
          </cell>
          <cell r="AK89">
            <v>20050</v>
          </cell>
          <cell r="AL89">
            <v>20050</v>
          </cell>
          <cell r="AM89">
            <v>20050</v>
          </cell>
          <cell r="AN89">
            <v>20050</v>
          </cell>
          <cell r="AO89">
            <v>20050</v>
          </cell>
          <cell r="AP89">
            <v>20050</v>
          </cell>
          <cell r="AQ89">
            <v>20050</v>
          </cell>
          <cell r="AR89">
            <v>20050</v>
          </cell>
          <cell r="AS89">
            <v>20050</v>
          </cell>
          <cell r="AT89">
            <v>20050</v>
          </cell>
        </row>
        <row r="90">
          <cell r="Q90" t="str">
            <v>NCA_BASF_PCAM</v>
          </cell>
          <cell r="S90" t="str">
            <v>t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</row>
        <row r="91">
          <cell r="Q91" t="str">
            <v>Europe</v>
          </cell>
          <cell r="S91" t="str">
            <v>t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Q92" t="str">
            <v>Price</v>
          </cell>
          <cell r="S92" t="str">
            <v>€ / t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25084.369359442539</v>
          </cell>
          <cell r="AG92">
            <v>26240.545513627811</v>
          </cell>
          <cell r="AH92">
            <v>25950.721667813083</v>
          </cell>
          <cell r="AI92">
            <v>25661.747821998364</v>
          </cell>
          <cell r="AJ92">
            <v>25373.632476183633</v>
          </cell>
          <cell r="AK92">
            <v>25461.208061183632</v>
          </cell>
          <cell r="AL92">
            <v>25549.659402033638</v>
          </cell>
          <cell r="AM92">
            <v>25638.995256292143</v>
          </cell>
          <cell r="AN92">
            <v>25729.224469093228</v>
          </cell>
          <cell r="AO92">
            <v>25820.355974022321</v>
          </cell>
          <cell r="AP92">
            <v>25912.398794000714</v>
          </cell>
          <cell r="AQ92">
            <v>26005.362042178876</v>
          </cell>
          <cell r="AR92">
            <v>26099.254922838827</v>
          </cell>
          <cell r="AS92">
            <v>26194.086732305379</v>
          </cell>
          <cell r="AT92">
            <v>26289.866859866604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</row>
        <row r="93">
          <cell r="Q93" t="str">
            <v>NCA_Customer_PCAM</v>
          </cell>
          <cell r="S93" t="str">
            <v>€ / t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25084.369359442539</v>
          </cell>
          <cell r="AG93">
            <v>26240.545513627811</v>
          </cell>
          <cell r="AH93">
            <v>25950.721667813083</v>
          </cell>
          <cell r="AI93">
            <v>25661.747821998364</v>
          </cell>
          <cell r="AJ93">
            <v>25373.632476183633</v>
          </cell>
          <cell r="AK93">
            <v>25461.208061183632</v>
          </cell>
          <cell r="AL93">
            <v>25549.659402033638</v>
          </cell>
          <cell r="AM93">
            <v>25638.995256292143</v>
          </cell>
          <cell r="AN93">
            <v>25729.224469093228</v>
          </cell>
          <cell r="AO93">
            <v>25820.355974022321</v>
          </cell>
          <cell r="AP93">
            <v>25912.398794000714</v>
          </cell>
          <cell r="AQ93">
            <v>26005.362042178876</v>
          </cell>
          <cell r="AR93">
            <v>26099.254922838827</v>
          </cell>
          <cell r="AS93">
            <v>26194.086732305379</v>
          </cell>
          <cell r="AT93">
            <v>26289.866859866604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</row>
        <row r="94">
          <cell r="Q94" t="str">
            <v>Europe</v>
          </cell>
          <cell r="S94" t="str">
            <v>€ / t</v>
          </cell>
          <cell r="AE94">
            <v>25765.01705107198</v>
          </cell>
          <cell r="AF94">
            <v>25084.369359442535</v>
          </cell>
          <cell r="AG94">
            <v>26240.545513627807</v>
          </cell>
          <cell r="AH94">
            <v>25950.721667813086</v>
          </cell>
          <cell r="AI94">
            <v>25661.74782199836</v>
          </cell>
          <cell r="AJ94">
            <v>25373.632476183637</v>
          </cell>
          <cell r="AK94">
            <v>25461.208061183635</v>
          </cell>
          <cell r="AL94">
            <v>25549.659402033638</v>
          </cell>
          <cell r="AM94">
            <v>25638.995256292139</v>
          </cell>
          <cell r="AN94">
            <v>25729.224469093224</v>
          </cell>
          <cell r="AO94">
            <v>25820.355974022321</v>
          </cell>
          <cell r="AP94">
            <v>25912.39879400071</v>
          </cell>
          <cell r="AQ94">
            <v>26005.362042178876</v>
          </cell>
          <cell r="AR94">
            <v>26099.254922838831</v>
          </cell>
          <cell r="AS94">
            <v>26194.086732305379</v>
          </cell>
          <cell r="AT94">
            <v>26289.866859866601</v>
          </cell>
        </row>
        <row r="95">
          <cell r="Q95" t="str">
            <v>NCA_BASF_PCAM</v>
          </cell>
          <cell r="S95" t="str">
            <v>€ / t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</row>
        <row r="96">
          <cell r="Q96" t="str">
            <v>Europe</v>
          </cell>
          <cell r="S96" t="str">
            <v>€ / t</v>
          </cell>
          <cell r="AE96">
            <v>25765.01705107198</v>
          </cell>
          <cell r="AF96">
            <v>25084.369359442535</v>
          </cell>
          <cell r="AG96">
            <v>26240.545513627807</v>
          </cell>
          <cell r="AH96">
            <v>25950.721667813086</v>
          </cell>
          <cell r="AI96">
            <v>25661.74782199836</v>
          </cell>
          <cell r="AJ96">
            <v>25373.632476183637</v>
          </cell>
          <cell r="AK96">
            <v>25461.208061183635</v>
          </cell>
          <cell r="AL96">
            <v>25549.659402033638</v>
          </cell>
          <cell r="AM96">
            <v>25638.995256292139</v>
          </cell>
          <cell r="AN96">
            <v>25729.224469093224</v>
          </cell>
          <cell r="AO96">
            <v>25820.355974022321</v>
          </cell>
          <cell r="AP96">
            <v>25912.39879400071</v>
          </cell>
          <cell r="AQ96">
            <v>26005.362042178876</v>
          </cell>
          <cell r="AR96">
            <v>26099.254922838831</v>
          </cell>
          <cell r="AS96">
            <v>26194.086732305379</v>
          </cell>
          <cell r="AT96">
            <v>26289.866859866601</v>
          </cell>
        </row>
        <row r="97">
          <cell r="Q97" t="str">
            <v>Net sales</v>
          </cell>
          <cell r="S97" t="str">
            <v>mn €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95.32060356588164</v>
          </cell>
          <cell r="AG97">
            <v>246.32000073642425</v>
          </cell>
          <cell r="AH97">
            <v>468.02126527900896</v>
          </cell>
          <cell r="AI97">
            <v>514.51804383106719</v>
          </cell>
          <cell r="AJ97">
            <v>508.7413311474819</v>
          </cell>
          <cell r="AK97">
            <v>510.49722162673186</v>
          </cell>
          <cell r="AL97">
            <v>512.27067101077444</v>
          </cell>
          <cell r="AM97">
            <v>514.06185488865742</v>
          </cell>
          <cell r="AN97">
            <v>515.87095060531919</v>
          </cell>
          <cell r="AO97">
            <v>517.69813727914755</v>
          </cell>
          <cell r="AP97">
            <v>519.54359581971426</v>
          </cell>
          <cell r="AQ97">
            <v>521.40750894568646</v>
          </cell>
          <cell r="AR97">
            <v>523.29006120291854</v>
          </cell>
          <cell r="AS97">
            <v>525.19143898272284</v>
          </cell>
          <cell r="AT97">
            <v>527.1118305403254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</row>
        <row r="98">
          <cell r="Q98" t="str">
            <v>NCA_Customer_PCAM</v>
          </cell>
          <cell r="S98" t="str">
            <v>mn €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95.32060356588164</v>
          </cell>
          <cell r="AG98">
            <v>246.32000073642425</v>
          </cell>
          <cell r="AH98">
            <v>468.02126527900896</v>
          </cell>
          <cell r="AI98">
            <v>514.51804383106719</v>
          </cell>
          <cell r="AJ98">
            <v>508.7413311474819</v>
          </cell>
          <cell r="AK98">
            <v>510.49722162673186</v>
          </cell>
          <cell r="AL98">
            <v>512.27067101077444</v>
          </cell>
          <cell r="AM98">
            <v>514.06185488865742</v>
          </cell>
          <cell r="AN98">
            <v>515.87095060531919</v>
          </cell>
          <cell r="AO98">
            <v>517.69813727914755</v>
          </cell>
          <cell r="AP98">
            <v>519.54359581971426</v>
          </cell>
          <cell r="AQ98">
            <v>521.40750894568646</v>
          </cell>
          <cell r="AR98">
            <v>523.29006120291854</v>
          </cell>
          <cell r="AS98">
            <v>525.19143898272284</v>
          </cell>
          <cell r="AT98">
            <v>527.1118305403254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</row>
        <row r="99">
          <cell r="Q99" t="str">
            <v>Europe</v>
          </cell>
          <cell r="S99" t="str">
            <v>mn €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95.32060356588164</v>
          </cell>
          <cell r="AG99">
            <v>246.32000073642425</v>
          </cell>
          <cell r="AH99">
            <v>468.02126527900896</v>
          </cell>
          <cell r="AI99">
            <v>514.51804383106719</v>
          </cell>
          <cell r="AJ99">
            <v>508.7413311474819</v>
          </cell>
          <cell r="AK99">
            <v>510.49722162673186</v>
          </cell>
          <cell r="AL99">
            <v>512.27067101077444</v>
          </cell>
          <cell r="AM99">
            <v>514.06185488865742</v>
          </cell>
          <cell r="AN99">
            <v>515.87095060531919</v>
          </cell>
          <cell r="AO99">
            <v>517.69813727914755</v>
          </cell>
          <cell r="AP99">
            <v>519.54359581971426</v>
          </cell>
          <cell r="AQ99">
            <v>521.40750894568646</v>
          </cell>
          <cell r="AR99">
            <v>523.29006120291854</v>
          </cell>
          <cell r="AS99">
            <v>525.19143898272284</v>
          </cell>
          <cell r="AT99">
            <v>527.1118305403254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</row>
        <row r="100">
          <cell r="Q100" t="str">
            <v>NCA_BASF_PCAM</v>
          </cell>
          <cell r="S100" t="str">
            <v>mn €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</row>
        <row r="101">
          <cell r="Q101" t="str">
            <v>Europe</v>
          </cell>
          <cell r="S101" t="str">
            <v>mn €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</row>
        <row r="102">
          <cell r="Q102" t="str">
            <v>Variable Costs</v>
          </cell>
          <cell r="S102" t="str">
            <v>mn €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82.39097231101583</v>
          </cell>
          <cell r="AG102">
            <v>208.06299479631213</v>
          </cell>
          <cell r="AH102">
            <v>394.50085972864082</v>
          </cell>
          <cell r="AI102">
            <v>432.9734354920671</v>
          </cell>
          <cell r="AJ102">
            <v>427.38819674756058</v>
          </cell>
          <cell r="AK102">
            <v>429.37444816122604</v>
          </cell>
          <cell r="AL102">
            <v>430.50809980292797</v>
          </cell>
          <cell r="AM102">
            <v>431.70463646279552</v>
          </cell>
          <cell r="AN102">
            <v>433.1634179109526</v>
          </cell>
          <cell r="AO102">
            <v>434.39608158101743</v>
          </cell>
          <cell r="AP102">
            <v>435.64153881949363</v>
          </cell>
          <cell r="AQ102">
            <v>436.89808035652652</v>
          </cell>
          <cell r="AR102">
            <v>438.16582903102409</v>
          </cell>
          <cell r="AS102">
            <v>439.4468290903659</v>
          </cell>
          <cell r="AT102">
            <v>440.52447361577538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</row>
        <row r="103">
          <cell r="Q103" t="str">
            <v>Distribution cost</v>
          </cell>
          <cell r="S103" t="str">
            <v>mn €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0.52581816000000003</v>
          </cell>
          <cell r="AG103">
            <v>1.3248874129680002</v>
          </cell>
          <cell r="AH103">
            <v>2.5963813127447999</v>
          </cell>
          <cell r="AI103">
            <v>2.9441970738532803</v>
          </cell>
          <cell r="AJ103">
            <v>3.0030810153303458</v>
          </cell>
          <cell r="AK103">
            <v>3.0631426356369524</v>
          </cell>
          <cell r="AL103">
            <v>3.1244054883496917</v>
          </cell>
          <cell r="AM103">
            <v>3.1868935981166855</v>
          </cell>
          <cell r="AN103">
            <v>3.2506314700790191</v>
          </cell>
          <cell r="AO103">
            <v>3.3156440994806</v>
          </cell>
          <cell r="AP103">
            <v>3.381956981470212</v>
          </cell>
          <cell r="AQ103">
            <v>3.4495961210996162</v>
          </cell>
          <cell r="AR103">
            <v>3.5185880435216084</v>
          </cell>
          <cell r="AS103">
            <v>3.5889598043920405</v>
          </cell>
          <cell r="AT103">
            <v>3.6607390004798814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</row>
        <row r="104">
          <cell r="Q104" t="str">
            <v>NCA_Customer_PCAM</v>
          </cell>
          <cell r="S104" t="str">
            <v>mn €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0.52581816000000003</v>
          </cell>
          <cell r="AG104">
            <v>1.3248874129680002</v>
          </cell>
          <cell r="AH104">
            <v>2.5963813127447999</v>
          </cell>
          <cell r="AI104">
            <v>2.9441970738532803</v>
          </cell>
          <cell r="AJ104">
            <v>3.0030810153303458</v>
          </cell>
          <cell r="AK104">
            <v>3.0631426356369524</v>
          </cell>
          <cell r="AL104">
            <v>3.1244054883496917</v>
          </cell>
          <cell r="AM104">
            <v>3.1868935981166855</v>
          </cell>
          <cell r="AN104">
            <v>3.2506314700790191</v>
          </cell>
          <cell r="AO104">
            <v>3.3156440994806</v>
          </cell>
          <cell r="AP104">
            <v>3.381956981470212</v>
          </cell>
          <cell r="AQ104">
            <v>3.4495961210996162</v>
          </cell>
          <cell r="AR104">
            <v>3.5185880435216084</v>
          </cell>
          <cell r="AS104">
            <v>3.5889598043920405</v>
          </cell>
          <cell r="AT104">
            <v>3.6607390004798814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</row>
        <row r="105">
          <cell r="Q105" t="str">
            <v>Europe</v>
          </cell>
          <cell r="S105" t="str">
            <v>mn €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0.52581816000000003</v>
          </cell>
          <cell r="AG105">
            <v>1.3248874129680002</v>
          </cell>
          <cell r="AH105">
            <v>2.5963813127447999</v>
          </cell>
          <cell r="AI105">
            <v>2.9441970738532803</v>
          </cell>
          <cell r="AJ105">
            <v>3.0030810153303458</v>
          </cell>
          <cell r="AK105">
            <v>3.0631426356369524</v>
          </cell>
          <cell r="AL105">
            <v>3.1244054883496917</v>
          </cell>
          <cell r="AM105">
            <v>3.1868935981166855</v>
          </cell>
          <cell r="AN105">
            <v>3.2506314700790191</v>
          </cell>
          <cell r="AO105">
            <v>3.3156440994806</v>
          </cell>
          <cell r="AP105">
            <v>3.381956981470212</v>
          </cell>
          <cell r="AQ105">
            <v>3.4495961210996162</v>
          </cell>
          <cell r="AR105">
            <v>3.5185880435216084</v>
          </cell>
          <cell r="AS105">
            <v>3.5889598043920405</v>
          </cell>
          <cell r="AT105">
            <v>3.6607390004798814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</row>
        <row r="106">
          <cell r="Q106" t="str">
            <v>Cost per unit</v>
          </cell>
          <cell r="S106" t="str">
            <v>€ / t</v>
          </cell>
          <cell r="AC106">
            <v>133</v>
          </cell>
          <cell r="AD106">
            <v>133</v>
          </cell>
          <cell r="AE106">
            <v>135.66</v>
          </cell>
          <cell r="AF106">
            <v>138.3732</v>
          </cell>
          <cell r="AG106">
            <v>141.14066400000002</v>
          </cell>
          <cell r="AH106">
            <v>143.96347728000001</v>
          </cell>
          <cell r="AI106">
            <v>146.84274682560002</v>
          </cell>
          <cell r="AJ106">
            <v>149.77960176211201</v>
          </cell>
          <cell r="AK106">
            <v>152.77519379735423</v>
          </cell>
          <cell r="AL106">
            <v>155.83069767330133</v>
          </cell>
          <cell r="AM106">
            <v>158.94731162676737</v>
          </cell>
          <cell r="AN106">
            <v>162.12625785930271</v>
          </cell>
          <cell r="AO106">
            <v>165.36878301648878</v>
          </cell>
          <cell r="AP106">
            <v>168.67615867681855</v>
          </cell>
          <cell r="AQ106">
            <v>172.04968185035494</v>
          </cell>
          <cell r="AR106">
            <v>175.49067548736201</v>
          </cell>
          <cell r="AS106">
            <v>179.00048899710927</v>
          </cell>
          <cell r="AT106">
            <v>182.58049877705145</v>
          </cell>
        </row>
        <row r="107">
          <cell r="Q107" t="str">
            <v>NCA_BASF_PCAM</v>
          </cell>
          <cell r="S107" t="str">
            <v>mn €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</row>
        <row r="108">
          <cell r="Q108" t="str">
            <v>Europe</v>
          </cell>
          <cell r="S108" t="str">
            <v>mn €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</row>
        <row r="109">
          <cell r="Q109" t="str">
            <v>Cost per unit</v>
          </cell>
          <cell r="S109" t="str">
            <v>€ / t</v>
          </cell>
          <cell r="AC109">
            <v>133</v>
          </cell>
          <cell r="AD109">
            <v>133</v>
          </cell>
          <cell r="AE109">
            <v>135.66</v>
          </cell>
          <cell r="AF109">
            <v>138.3732</v>
          </cell>
          <cell r="AG109">
            <v>141.14066400000002</v>
          </cell>
          <cell r="AH109">
            <v>143.96347728000001</v>
          </cell>
          <cell r="AI109">
            <v>146.84274682560002</v>
          </cell>
          <cell r="AJ109">
            <v>149.77960176211201</v>
          </cell>
          <cell r="AK109">
            <v>152.77519379735423</v>
          </cell>
          <cell r="AL109">
            <v>155.83069767330133</v>
          </cell>
          <cell r="AM109">
            <v>158.94731162676737</v>
          </cell>
          <cell r="AN109">
            <v>162.12625785930271</v>
          </cell>
          <cell r="AO109">
            <v>165.36878301648878</v>
          </cell>
          <cell r="AP109">
            <v>168.67615867681855</v>
          </cell>
          <cell r="AQ109">
            <v>172.04968185035494</v>
          </cell>
          <cell r="AR109">
            <v>175.49067548736201</v>
          </cell>
          <cell r="AS109">
            <v>179.00048899710927</v>
          </cell>
          <cell r="AT109">
            <v>182.58049877705145</v>
          </cell>
        </row>
        <row r="110">
          <cell r="Q110" t="str">
            <v>Raw material costs</v>
          </cell>
          <cell r="S110" t="str">
            <v>mn €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80.09544274809808</v>
          </cell>
          <cell r="AG110">
            <v>202.12717892744058</v>
          </cell>
          <cell r="AH110">
            <v>382.29043961002964</v>
          </cell>
          <cell r="AI110">
            <v>418.28356214502639</v>
          </cell>
          <cell r="AJ110">
            <v>411.57278516530471</v>
          </cell>
          <cell r="AK110">
            <v>412.38565705495085</v>
          </cell>
          <cell r="AL110">
            <v>413.20705173997732</v>
          </cell>
          <cell r="AM110">
            <v>414.03706232986735</v>
          </cell>
          <cell r="AN110">
            <v>414.87578302283015</v>
          </cell>
          <cell r="AO110">
            <v>415.72330911983966</v>
          </cell>
          <cell r="AP110">
            <v>416.57973703887893</v>
          </cell>
          <cell r="AQ110">
            <v>417.44516432938929</v>
          </cell>
          <cell r="AR110">
            <v>418.31968968693121</v>
          </cell>
          <cell r="AS110">
            <v>419.20341296805731</v>
          </cell>
          <cell r="AT110">
            <v>420.09643520540385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</row>
        <row r="111">
          <cell r="Q111" t="str">
            <v>NCA_Customer_PCAM</v>
          </cell>
          <cell r="S111" t="str">
            <v>mn €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80.09544274809808</v>
          </cell>
          <cell r="AG111">
            <v>202.12717892744058</v>
          </cell>
          <cell r="AH111">
            <v>382.29043961002964</v>
          </cell>
          <cell r="AI111">
            <v>418.28356214502639</v>
          </cell>
          <cell r="AJ111">
            <v>411.57278516530471</v>
          </cell>
          <cell r="AK111">
            <v>412.38565705495085</v>
          </cell>
          <cell r="AL111">
            <v>413.20705173997732</v>
          </cell>
          <cell r="AM111">
            <v>414.03706232986735</v>
          </cell>
          <cell r="AN111">
            <v>414.87578302283015</v>
          </cell>
          <cell r="AO111">
            <v>415.72330911983966</v>
          </cell>
          <cell r="AP111">
            <v>416.57973703887893</v>
          </cell>
          <cell r="AQ111">
            <v>417.44516432938929</v>
          </cell>
          <cell r="AR111">
            <v>418.31968968693121</v>
          </cell>
          <cell r="AS111">
            <v>419.20341296805731</v>
          </cell>
          <cell r="AT111">
            <v>420.09643520540385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</row>
        <row r="112">
          <cell r="Q112" t="str">
            <v>Cost per unit</v>
          </cell>
          <cell r="S112" t="str">
            <v>€ / t</v>
          </cell>
          <cell r="AC112">
            <v>0</v>
          </cell>
          <cell r="AD112">
            <v>22516.055521238653</v>
          </cell>
          <cell r="AE112">
            <v>21796.741412109204</v>
          </cell>
          <cell r="AF112">
            <v>21077.748091604757</v>
          </cell>
          <cell r="AG112">
            <v>21532.670600558282</v>
          </cell>
          <cell r="AH112">
            <v>21197.141092876609</v>
          </cell>
          <cell r="AI112">
            <v>20862.023049627252</v>
          </cell>
          <cell r="AJ112">
            <v>20527.320955875548</v>
          </cell>
          <cell r="AK112">
            <v>20567.863194760641</v>
          </cell>
          <cell r="AL112">
            <v>20608.830510722059</v>
          </cell>
          <cell r="AM112">
            <v>20650.227547624308</v>
          </cell>
          <cell r="AN112">
            <v>20692.059003632425</v>
          </cell>
          <cell r="AO112">
            <v>20734.329631912202</v>
          </cell>
          <cell r="AP112">
            <v>20777.044241340594</v>
          </cell>
          <cell r="AQ112">
            <v>20820.207697226397</v>
          </cell>
          <cell r="AR112">
            <v>20863.824922041455</v>
          </cell>
          <cell r="AS112">
            <v>20907.90089616246</v>
          </cell>
          <cell r="AT112">
            <v>20952.440658623633</v>
          </cell>
        </row>
        <row r="113">
          <cell r="Q113" t="str">
            <v>otherRaws811</v>
          </cell>
          <cell r="S113" t="str">
            <v>LiOH &amp; Other RM</v>
          </cell>
          <cell r="AD113">
            <v>8708.2124537386553</v>
          </cell>
          <cell r="AE113">
            <v>7960.3100421092067</v>
          </cell>
          <cell r="AF113">
            <v>7212.4425360797586</v>
          </cell>
          <cell r="AG113">
            <v>6839.434479577033</v>
          </cell>
          <cell r="AH113">
            <v>6466.4627388605504</v>
          </cell>
          <cell r="AI113">
            <v>6093.5280402460312</v>
          </cell>
          <cell r="AJ113">
            <v>5720.6311245755169</v>
          </cell>
          <cell r="AK113">
            <v>5722.5965933226089</v>
          </cell>
          <cell r="AL113">
            <v>5724.6013714446444</v>
          </cell>
          <cell r="AM113">
            <v>5726.64624512912</v>
          </cell>
          <cell r="AN113">
            <v>5728.7320162872848</v>
          </cell>
          <cell r="AO113">
            <v>5730.8595028686132</v>
          </cell>
          <cell r="AP113">
            <v>5733.029539181568</v>
          </cell>
          <cell r="AQ113">
            <v>5735.242976220783</v>
          </cell>
          <cell r="AR113">
            <v>5737.5006820007811</v>
          </cell>
          <cell r="AS113">
            <v>5739.80354189638</v>
          </cell>
          <cell r="AT113">
            <v>5742.1524589898909</v>
          </cell>
        </row>
        <row r="114">
          <cell r="Q114" t="str">
            <v>Precursor811</v>
          </cell>
          <cell r="AD114">
            <v>13807.843067499998</v>
          </cell>
          <cell r="AE114">
            <v>13836.431369999998</v>
          </cell>
          <cell r="AF114">
            <v>13865.305555524998</v>
          </cell>
          <cell r="AG114">
            <v>14693.236120981248</v>
          </cell>
          <cell r="AH114">
            <v>14730.67835401606</v>
          </cell>
          <cell r="AI114">
            <v>14768.49500938122</v>
          </cell>
          <cell r="AJ114">
            <v>14806.689831300033</v>
          </cell>
          <cell r="AK114">
            <v>14845.266601438034</v>
          </cell>
          <cell r="AL114">
            <v>14884.229139277415</v>
          </cell>
          <cell r="AM114">
            <v>14923.581302495189</v>
          </cell>
          <cell r="AN114">
            <v>14963.326987345139</v>
          </cell>
          <cell r="AO114">
            <v>15003.47012904359</v>
          </cell>
          <cell r="AP114">
            <v>15044.014702159027</v>
          </cell>
          <cell r="AQ114">
            <v>15084.964721005616</v>
          </cell>
          <cell r="AR114">
            <v>15126.324240040674</v>
          </cell>
          <cell r="AS114">
            <v>15168.097354266079</v>
          </cell>
          <cell r="AT114">
            <v>15210.288199633742</v>
          </cell>
        </row>
        <row r="115">
          <cell r="Q115" t="str">
            <v>NCA_BASF_PCAM</v>
          </cell>
          <cell r="S115" t="str">
            <v>mn €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</row>
        <row r="116">
          <cell r="Q116" t="str">
            <v>Cost per unit</v>
          </cell>
          <cell r="S116" t="str">
            <v>€ / t</v>
          </cell>
          <cell r="AD116">
            <v>22516.055521238653</v>
          </cell>
          <cell r="AE116">
            <v>21796.741412109204</v>
          </cell>
          <cell r="AF116">
            <v>21077.748091604757</v>
          </cell>
          <cell r="AG116">
            <v>21532.670600558282</v>
          </cell>
          <cell r="AH116">
            <v>21197.141092876609</v>
          </cell>
          <cell r="AI116">
            <v>20862.023049627252</v>
          </cell>
          <cell r="AJ116">
            <v>20527.320955875548</v>
          </cell>
          <cell r="AK116">
            <v>20567.863194760641</v>
          </cell>
          <cell r="AL116">
            <v>20608.830510722059</v>
          </cell>
          <cell r="AM116">
            <v>20650.227547624308</v>
          </cell>
          <cell r="AN116">
            <v>20692.059003632425</v>
          </cell>
          <cell r="AO116">
            <v>20734.329631912202</v>
          </cell>
          <cell r="AP116">
            <v>20777.044241340594</v>
          </cell>
          <cell r="AQ116">
            <v>20820.207697226397</v>
          </cell>
          <cell r="AR116">
            <v>20863.824922041455</v>
          </cell>
          <cell r="AS116">
            <v>20907.90089616246</v>
          </cell>
          <cell r="AT116">
            <v>20952.440658623633</v>
          </cell>
        </row>
        <row r="117">
          <cell r="Q117" t="str">
            <v>otherRawsNCA</v>
          </cell>
          <cell r="S117" t="str">
            <v>LiOH &amp; Other RM</v>
          </cell>
          <cell r="AD117">
            <v>8708.2124537386553</v>
          </cell>
          <cell r="AE117">
            <v>7960.3100421092067</v>
          </cell>
          <cell r="AF117">
            <v>7212.4425360797586</v>
          </cell>
          <cell r="AG117">
            <v>6839.434479577033</v>
          </cell>
          <cell r="AH117">
            <v>6466.4627388605504</v>
          </cell>
          <cell r="AI117">
            <v>6093.5280402460312</v>
          </cell>
          <cell r="AJ117">
            <v>5720.6311245755169</v>
          </cell>
          <cell r="AK117">
            <v>5722.5965933226089</v>
          </cell>
          <cell r="AL117">
            <v>5724.6013714446444</v>
          </cell>
          <cell r="AM117">
            <v>5726.64624512912</v>
          </cell>
          <cell r="AN117">
            <v>5728.7320162872848</v>
          </cell>
          <cell r="AO117">
            <v>5730.8595028686132</v>
          </cell>
          <cell r="AP117">
            <v>5733.029539181568</v>
          </cell>
          <cell r="AQ117">
            <v>5735.242976220783</v>
          </cell>
          <cell r="AR117">
            <v>5737.5006820007811</v>
          </cell>
          <cell r="AS117">
            <v>5739.80354189638</v>
          </cell>
          <cell r="AT117">
            <v>5742.1524589898909</v>
          </cell>
        </row>
        <row r="118">
          <cell r="Q118" t="str">
            <v>PrecursorNCA</v>
          </cell>
          <cell r="AD118">
            <v>13807.843067499998</v>
          </cell>
          <cell r="AE118">
            <v>13836.431369999998</v>
          </cell>
          <cell r="AF118">
            <v>13865.305555524998</v>
          </cell>
          <cell r="AG118">
            <v>14693.236120981248</v>
          </cell>
          <cell r="AH118">
            <v>14730.67835401606</v>
          </cell>
          <cell r="AI118">
            <v>14768.49500938122</v>
          </cell>
          <cell r="AJ118">
            <v>14806.689831300033</v>
          </cell>
          <cell r="AK118">
            <v>14845.266601438034</v>
          </cell>
          <cell r="AL118">
            <v>14884.229139277415</v>
          </cell>
          <cell r="AM118">
            <v>14923.581302495189</v>
          </cell>
          <cell r="AN118">
            <v>14963.326987345139</v>
          </cell>
          <cell r="AO118">
            <v>15003.47012904359</v>
          </cell>
          <cell r="AP118">
            <v>15044.014702159027</v>
          </cell>
          <cell r="AQ118">
            <v>15084.964721005616</v>
          </cell>
          <cell r="AR118">
            <v>15126.324240040674</v>
          </cell>
          <cell r="AS118">
            <v>15168.097354266079</v>
          </cell>
          <cell r="AT118">
            <v>15210.288199633742</v>
          </cell>
        </row>
        <row r="119">
          <cell r="Q119" t="str">
            <v>Variable manufacturing costs</v>
          </cell>
          <cell r="S119" t="str">
            <v>mn €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1.7697114029177448</v>
          </cell>
          <cell r="AG119">
            <v>4.6109284559035411</v>
          </cell>
          <cell r="AH119">
            <v>9.6140388058663842</v>
          </cell>
          <cell r="AI119">
            <v>11.745676273187454</v>
          </cell>
          <cell r="AJ119">
            <v>12.812330566925514</v>
          </cell>
          <cell r="AK119">
            <v>13.925648470638254</v>
          </cell>
          <cell r="AL119">
            <v>14.176642574600947</v>
          </cell>
          <cell r="AM119">
            <v>14.480680534811494</v>
          </cell>
          <cell r="AN119">
            <v>15.037003418043422</v>
          </cell>
          <cell r="AO119">
            <v>15.357128361697139</v>
          </cell>
          <cell r="AP119">
            <v>15.679844799144439</v>
          </cell>
          <cell r="AQ119">
            <v>16.003319906037657</v>
          </cell>
          <cell r="AR119">
            <v>16.32755130057128</v>
          </cell>
          <cell r="AS119">
            <v>16.654456317916509</v>
          </cell>
          <cell r="AT119">
            <v>16.767299409891628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</row>
        <row r="120">
          <cell r="Q120" t="str">
            <v>NCA_Customer_PCAM</v>
          </cell>
          <cell r="S120" t="str">
            <v>mn €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1.7697114029177448</v>
          </cell>
          <cell r="AG120">
            <v>4.6109284559035411</v>
          </cell>
          <cell r="AH120">
            <v>9.6140388058663842</v>
          </cell>
          <cell r="AI120">
            <v>11.745676273187454</v>
          </cell>
          <cell r="AJ120">
            <v>12.812330566925514</v>
          </cell>
          <cell r="AK120">
            <v>13.925648470638254</v>
          </cell>
          <cell r="AL120">
            <v>14.176642574600947</v>
          </cell>
          <cell r="AM120">
            <v>14.480680534811494</v>
          </cell>
          <cell r="AN120">
            <v>15.037003418043422</v>
          </cell>
          <cell r="AO120">
            <v>15.357128361697139</v>
          </cell>
          <cell r="AP120">
            <v>15.679844799144439</v>
          </cell>
          <cell r="AQ120">
            <v>16.003319906037657</v>
          </cell>
          <cell r="AR120">
            <v>16.32755130057128</v>
          </cell>
          <cell r="AS120">
            <v>16.654456317916509</v>
          </cell>
          <cell r="AT120">
            <v>16.767299409891628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</row>
        <row r="121">
          <cell r="Q121" t="str">
            <v>Cost per unit</v>
          </cell>
          <cell r="S121" t="str">
            <v>€ / t</v>
          </cell>
          <cell r="AC121">
            <v>0</v>
          </cell>
          <cell r="AD121">
            <v>383.93301046033343</v>
          </cell>
          <cell r="AE121">
            <v>446.75696227406229</v>
          </cell>
          <cell r="AF121">
            <v>465.71352708361707</v>
          </cell>
          <cell r="AG121">
            <v>491.20362798588911</v>
          </cell>
          <cell r="AH121">
            <v>533.07672890858805</v>
          </cell>
          <cell r="AI121">
            <v>585.81926549563366</v>
          </cell>
          <cell r="AJ121">
            <v>639.01898089404062</v>
          </cell>
          <cell r="AK121">
            <v>694.54605838594784</v>
          </cell>
          <cell r="AL121">
            <v>707.06446756114451</v>
          </cell>
          <cell r="AM121">
            <v>722.22845560157077</v>
          </cell>
          <cell r="AN121">
            <v>749.97523282012082</v>
          </cell>
          <cell r="AO121">
            <v>765.94156417442093</v>
          </cell>
          <cell r="AP121">
            <v>782.03714708949826</v>
          </cell>
          <cell r="AQ121">
            <v>798.17056887968374</v>
          </cell>
          <cell r="AR121">
            <v>814.34171075168479</v>
          </cell>
          <cell r="AS121">
            <v>830.64620039483839</v>
          </cell>
          <cell r="AT121">
            <v>836.27428478262482</v>
          </cell>
        </row>
        <row r="122">
          <cell r="Q122" t="str">
            <v>NCA_BASF_PCAM</v>
          </cell>
          <cell r="S122" t="str">
            <v>mn €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</row>
        <row r="123">
          <cell r="Q123" t="str">
            <v>Cost per unit</v>
          </cell>
          <cell r="S123" t="str">
            <v>€ / t</v>
          </cell>
          <cell r="AD123">
            <v>383.93301046033343</v>
          </cell>
          <cell r="AE123">
            <v>446.75696227406229</v>
          </cell>
          <cell r="AF123">
            <v>465.71352708361707</v>
          </cell>
          <cell r="AG123">
            <v>491.20362798588911</v>
          </cell>
          <cell r="AH123">
            <v>533.07672890858805</v>
          </cell>
          <cell r="AI123">
            <v>585.81926549563366</v>
          </cell>
          <cell r="AJ123">
            <v>639.01898089404062</v>
          </cell>
          <cell r="AK123">
            <v>694.54605838594784</v>
          </cell>
          <cell r="AL123">
            <v>707.06446756114451</v>
          </cell>
          <cell r="AM123">
            <v>722.22845560157077</v>
          </cell>
          <cell r="AN123">
            <v>749.97523282012082</v>
          </cell>
          <cell r="AO123">
            <v>765.94156417442093</v>
          </cell>
          <cell r="AP123">
            <v>782.03714708949826</v>
          </cell>
          <cell r="AQ123">
            <v>798.17056887968374</v>
          </cell>
          <cell r="AR123">
            <v>814.34171075168479</v>
          </cell>
          <cell r="AS123">
            <v>830.64620039483839</v>
          </cell>
          <cell r="AT123">
            <v>836.27428478262482</v>
          </cell>
        </row>
        <row r="124">
          <cell r="Q124" t="str">
            <v>Other CM1 effects</v>
          </cell>
          <cell r="S124" t="str">
            <v>mn €</v>
          </cell>
          <cell r="AC124">
            <v>0</v>
          </cell>
          <cell r="AD124">
            <v>0</v>
          </cell>
          <cell r="AE124">
            <v>-5.5825495935958172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Q125" t="str">
            <v xml:space="preserve">   Start-Up</v>
          </cell>
          <cell r="S125" t="str">
            <v>1kt PCAM &amp; other RM Scrap</v>
          </cell>
          <cell r="AE125">
            <v>5.5825495935958172</v>
          </cell>
        </row>
        <row r="126">
          <cell r="Q126" t="str">
            <v>Contribution Margin 1</v>
          </cell>
          <cell r="S126" t="str">
            <v>mn €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-5.5825495935958172</v>
          </cell>
          <cell r="AF126">
            <v>12.929631254865811</v>
          </cell>
          <cell r="AG126">
            <v>38.257005940112123</v>
          </cell>
          <cell r="AH126">
            <v>73.520405550368139</v>
          </cell>
          <cell r="AI126">
            <v>81.544608339000092</v>
          </cell>
          <cell r="AJ126">
            <v>81.353134399921316</v>
          </cell>
          <cell r="AK126">
            <v>81.122773465505816</v>
          </cell>
          <cell r="AL126">
            <v>81.762571207846463</v>
          </cell>
          <cell r="AM126">
            <v>82.357218425861902</v>
          </cell>
          <cell r="AN126">
            <v>82.707532694366591</v>
          </cell>
          <cell r="AO126">
            <v>83.302055698130118</v>
          </cell>
          <cell r="AP126">
            <v>83.902057000220623</v>
          </cell>
          <cell r="AQ126">
            <v>84.509428589159938</v>
          </cell>
          <cell r="AR126">
            <v>85.124232171894448</v>
          </cell>
          <cell r="AS126">
            <v>85.744609892356948</v>
          </cell>
          <cell r="AT126">
            <v>86.587356924550022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</row>
        <row r="127">
          <cell r="Q127" t="str">
            <v>CM1 (relative to Net Sales)</v>
          </cell>
          <cell r="S127" t="str">
            <v>%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0.13564361503365205</v>
          </cell>
          <cell r="AG127">
            <v>0.15531424904894017</v>
          </cell>
          <cell r="AH127">
            <v>0.157087745802617</v>
          </cell>
          <cell r="AI127">
            <v>0.15848736369248462</v>
          </cell>
          <cell r="AJ127">
            <v>0.1599106056832984</v>
          </cell>
          <cell r="AK127">
            <v>0.15890933393722093</v>
          </cell>
          <cell r="AL127">
            <v>0.1596081443556365</v>
          </cell>
          <cell r="AM127">
            <v>0.16020877184847718</v>
          </cell>
          <cell r="AN127">
            <v>0.16032601292497314</v>
          </cell>
          <cell r="AO127">
            <v>0.16090854824384446</v>
          </cell>
          <cell r="AP127">
            <v>0.16149185106948233</v>
          </cell>
          <cell r="AQ127">
            <v>0.16207942375061393</v>
          </cell>
          <cell r="AR127">
            <v>0.16267121904859844</v>
          </cell>
          <cell r="AS127">
            <v>0.16326353311935399</v>
          </cell>
          <cell r="AT127">
            <v>0.16426752713137191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</row>
        <row r="128">
          <cell r="Q128" t="str">
            <v>CM1 (per Unit of Volume of Products)</v>
          </cell>
          <cell r="S128" t="str">
            <v>€ / t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3402.5345407541608</v>
          </cell>
          <cell r="AG128">
            <v>4075.5306210836393</v>
          </cell>
          <cell r="AH128">
            <v>4076.5403687478865</v>
          </cell>
          <cell r="AI128">
            <v>4067.0627600498797</v>
          </cell>
          <cell r="AJ128">
            <v>4057.5129376519362</v>
          </cell>
          <cell r="AK128">
            <v>4046.0236142396916</v>
          </cell>
          <cell r="AL128">
            <v>4077.9337260771304</v>
          </cell>
          <cell r="AM128">
            <v>4107.5919414394966</v>
          </cell>
          <cell r="AN128">
            <v>4125.0639747813766</v>
          </cell>
          <cell r="AO128">
            <v>4154.7159949192073</v>
          </cell>
          <cell r="AP128">
            <v>4184.6412468937961</v>
          </cell>
          <cell r="AQ128">
            <v>4214.9340942224408</v>
          </cell>
          <cell r="AR128">
            <v>4245.5976145583263</v>
          </cell>
          <cell r="AS128">
            <v>4276.5391467509698</v>
          </cell>
          <cell r="AT128">
            <v>4318.5714176832926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</row>
        <row r="129">
          <cell r="Q129" t="str">
            <v>Fixed Costs (1)</v>
          </cell>
          <cell r="S129" t="str">
            <v>mn €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13.095340510040911</v>
          </cell>
          <cell r="AG129">
            <v>34.990665191634562</v>
          </cell>
          <cell r="AH129">
            <v>67.313060332079075</v>
          </cell>
          <cell r="AI129">
            <v>74.934976881188135</v>
          </cell>
          <cell r="AJ129">
            <v>75.040926540804733</v>
          </cell>
          <cell r="AK129">
            <v>75.149707158771335</v>
          </cell>
          <cell r="AL129">
            <v>75.257463151941707</v>
          </cell>
          <cell r="AM129">
            <v>75.371214325336567</v>
          </cell>
          <cell r="AN129">
            <v>75.491821086691573</v>
          </cell>
          <cell r="AO129">
            <v>36.086386282946215</v>
          </cell>
          <cell r="AP129">
            <v>36.210752141148262</v>
          </cell>
          <cell r="AQ129">
            <v>36.337041336640084</v>
          </cell>
          <cell r="AR129">
            <v>36.465283666689807</v>
          </cell>
          <cell r="AS129">
            <v>36.595509390897426</v>
          </cell>
          <cell r="AT129">
            <v>36.604817696296067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</row>
        <row r="130">
          <cell r="Q130" t="str">
            <v>Fixed manufacturing expenditure</v>
          </cell>
          <cell r="S130" t="str">
            <v>mn €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5.794344708239108</v>
          </cell>
          <cell r="AG130">
            <v>14.438955131634568</v>
          </cell>
          <cell r="AH130">
            <v>27.827592032079071</v>
          </cell>
          <cell r="AI130">
            <v>31.037907881188136</v>
          </cell>
          <cell r="AJ130">
            <v>31.143857540804735</v>
          </cell>
          <cell r="AK130">
            <v>31.25263815877134</v>
          </cell>
          <cell r="AL130">
            <v>31.360394151941708</v>
          </cell>
          <cell r="AM130">
            <v>31.474145325336572</v>
          </cell>
          <cell r="AN130">
            <v>31.594752086691567</v>
          </cell>
          <cell r="AO130">
            <v>31.717223949612887</v>
          </cell>
          <cell r="AP130">
            <v>31.841589807814934</v>
          </cell>
          <cell r="AQ130">
            <v>31.967879003306752</v>
          </cell>
          <cell r="AR130">
            <v>32.096121333356479</v>
          </cell>
          <cell r="AS130">
            <v>32.226347057564098</v>
          </cell>
          <cell r="AT130">
            <v>32.235655362962738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</row>
        <row r="131">
          <cell r="Q131" t="str">
            <v>Total fixed manufacturing expenditure</v>
          </cell>
          <cell r="S131" t="str">
            <v>mn €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0.37028496412925133</v>
          </cell>
          <cell r="AE131">
            <v>11.476221900035931</v>
          </cell>
          <cell r="AF131">
            <v>36.595861315194369</v>
          </cell>
          <cell r="AG131">
            <v>36.916472052756966</v>
          </cell>
          <cell r="AH131">
            <v>37.031450444685206</v>
          </cell>
          <cell r="AI131">
            <v>37.152607937581806</v>
          </cell>
          <cell r="AJ131">
            <v>37.279430472783723</v>
          </cell>
          <cell r="AK131">
            <v>37.409641686309833</v>
          </cell>
          <cell r="AL131">
            <v>37.538626416289326</v>
          </cell>
          <cell r="AM131">
            <v>37.67478742184926</v>
          </cell>
          <cell r="AN131">
            <v>37.819154617486163</v>
          </cell>
          <cell r="AO131">
            <v>37.965754353651334</v>
          </cell>
          <cell r="AP131">
            <v>38.114621216337078</v>
          </cell>
          <cell r="AQ131">
            <v>38.26579032814773</v>
          </cell>
          <cell r="AR131">
            <v>38.419297356636179</v>
          </cell>
          <cell r="AS131">
            <v>38.575178522769988</v>
          </cell>
          <cell r="AT131">
            <v>38.586320633970359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</row>
        <row r="132">
          <cell r="Q132" t="str">
            <v>Personnel costs</v>
          </cell>
          <cell r="S132" t="str">
            <v>mn €</v>
          </cell>
          <cell r="AD132">
            <v>0.37028496412925133</v>
          </cell>
          <cell r="AE132">
            <v>4.3962219000359291</v>
          </cell>
          <cell r="AF132">
            <v>8.2758613151943692</v>
          </cell>
          <cell r="AG132">
            <v>8.5964720527569654</v>
          </cell>
          <cell r="AH132">
            <v>8.7114504446852035</v>
          </cell>
          <cell r="AI132">
            <v>8.8326079375818054</v>
          </cell>
          <cell r="AJ132">
            <v>8.9594304727837208</v>
          </cell>
          <cell r="AK132">
            <v>9.0896416863098271</v>
          </cell>
          <cell r="AL132">
            <v>9.2186264162893217</v>
          </cell>
          <cell r="AM132">
            <v>9.3547874218492577</v>
          </cell>
          <cell r="AN132">
            <v>9.499154617486159</v>
          </cell>
          <cell r="AO132">
            <v>9.6457543536513324</v>
          </cell>
          <cell r="AP132">
            <v>9.7946212163370738</v>
          </cell>
          <cell r="AQ132">
            <v>9.9457903281477265</v>
          </cell>
          <cell r="AR132">
            <v>10.099297356636175</v>
          </cell>
          <cell r="AS132">
            <v>10.255178522769985</v>
          </cell>
          <cell r="AT132">
            <v>10.266320633970357</v>
          </cell>
        </row>
        <row r="133">
          <cell r="Q133" t="str">
            <v>Maintenance costs</v>
          </cell>
          <cell r="S133" t="str">
            <v>mn €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4.2480000000000002</v>
          </cell>
          <cell r="AF133">
            <v>16.992000000000001</v>
          </cell>
          <cell r="AG133">
            <v>16.992000000000001</v>
          </cell>
          <cell r="AH133">
            <v>16.992000000000001</v>
          </cell>
          <cell r="AI133">
            <v>16.992000000000001</v>
          </cell>
          <cell r="AJ133">
            <v>16.992000000000001</v>
          </cell>
          <cell r="AK133">
            <v>16.992000000000001</v>
          </cell>
          <cell r="AL133">
            <v>16.992000000000001</v>
          </cell>
          <cell r="AM133">
            <v>16.992000000000001</v>
          </cell>
          <cell r="AN133">
            <v>16.992000000000001</v>
          </cell>
          <cell r="AO133">
            <v>16.992000000000001</v>
          </cell>
          <cell r="AP133">
            <v>16.992000000000001</v>
          </cell>
          <cell r="AQ133">
            <v>16.992000000000001</v>
          </cell>
          <cell r="AR133">
            <v>16.992000000000001</v>
          </cell>
          <cell r="AS133">
            <v>16.992000000000001</v>
          </cell>
          <cell r="AT133">
            <v>16.992000000000001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</row>
        <row r="134">
          <cell r="Q134" t="str">
            <v>Relative to Capital Base</v>
          </cell>
          <cell r="S134" t="str">
            <v>%</v>
          </cell>
          <cell r="AE134">
            <v>7.4999999999999997E-3</v>
          </cell>
          <cell r="AF134">
            <v>0.03</v>
          </cell>
          <cell r="AG134">
            <v>0.03</v>
          </cell>
          <cell r="AH134">
            <v>0.03</v>
          </cell>
          <cell r="AI134">
            <v>0.03</v>
          </cell>
          <cell r="AJ134">
            <v>0.03</v>
          </cell>
          <cell r="AK134">
            <v>0.03</v>
          </cell>
          <cell r="AL134">
            <v>0.03</v>
          </cell>
          <cell r="AM134">
            <v>0.03</v>
          </cell>
          <cell r="AN134">
            <v>0.03</v>
          </cell>
          <cell r="AO134">
            <v>0.03</v>
          </cell>
          <cell r="AP134">
            <v>0.03</v>
          </cell>
          <cell r="AQ134">
            <v>0.03</v>
          </cell>
          <cell r="AR134">
            <v>0.03</v>
          </cell>
          <cell r="AS134">
            <v>0.03</v>
          </cell>
          <cell r="AT134">
            <v>0.03</v>
          </cell>
        </row>
        <row r="135">
          <cell r="Q135" t="str">
            <v>Other</v>
          </cell>
          <cell r="S135" t="str">
            <v>mn €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2.8320000000000003</v>
          </cell>
          <cell r="AF135">
            <v>11.328000000000001</v>
          </cell>
          <cell r="AG135">
            <v>11.328000000000001</v>
          </cell>
          <cell r="AH135">
            <v>11.328000000000001</v>
          </cell>
          <cell r="AI135">
            <v>11.328000000000001</v>
          </cell>
          <cell r="AJ135">
            <v>11.328000000000001</v>
          </cell>
          <cell r="AK135">
            <v>11.328000000000001</v>
          </cell>
          <cell r="AL135">
            <v>11.328000000000001</v>
          </cell>
          <cell r="AM135">
            <v>11.328000000000001</v>
          </cell>
          <cell r="AN135">
            <v>11.328000000000001</v>
          </cell>
          <cell r="AO135">
            <v>11.328000000000001</v>
          </cell>
          <cell r="AP135">
            <v>11.328000000000001</v>
          </cell>
          <cell r="AQ135">
            <v>11.328000000000001</v>
          </cell>
          <cell r="AR135">
            <v>11.328000000000001</v>
          </cell>
          <cell r="AS135">
            <v>11.328000000000001</v>
          </cell>
          <cell r="AT135">
            <v>11.328000000000001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36">
          <cell r="Q136" t="str">
            <v>Relative to Capital Base</v>
          </cell>
          <cell r="S136" t="str">
            <v>%</v>
          </cell>
          <cell r="AE136">
            <v>5.0000000000000001E-3</v>
          </cell>
          <cell r="AF136">
            <v>0.02</v>
          </cell>
          <cell r="AG136">
            <v>0.02</v>
          </cell>
          <cell r="AH136">
            <v>0.02</v>
          </cell>
          <cell r="AI136">
            <v>0.02</v>
          </cell>
          <cell r="AJ136">
            <v>0.02</v>
          </cell>
          <cell r="AK136">
            <v>0.02</v>
          </cell>
          <cell r="AL136">
            <v>0.02</v>
          </cell>
          <cell r="AM136">
            <v>0.02</v>
          </cell>
          <cell r="AN136">
            <v>0.02</v>
          </cell>
          <cell r="AO136">
            <v>0.02</v>
          </cell>
          <cell r="AP136">
            <v>0.02</v>
          </cell>
          <cell r="AQ136">
            <v>0.02</v>
          </cell>
          <cell r="AR136">
            <v>0.02</v>
          </cell>
          <cell r="AS136">
            <v>0.02</v>
          </cell>
          <cell r="AT136">
            <v>0.02</v>
          </cell>
        </row>
        <row r="137">
          <cell r="Q137" t="str">
            <v>Capacity Utilization</v>
          </cell>
          <cell r="S137" t="str">
            <v>%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0.15833333333333333</v>
          </cell>
          <cell r="AG137">
            <v>0.391125</v>
          </cell>
          <cell r="AH137">
            <v>0.75145833333333334</v>
          </cell>
          <cell r="AI137">
            <v>0.8354166666666667</v>
          </cell>
          <cell r="AJ137">
            <v>0.8354166666666667</v>
          </cell>
          <cell r="AK137">
            <v>0.8354166666666667</v>
          </cell>
          <cell r="AL137">
            <v>0.8354166666666667</v>
          </cell>
          <cell r="AM137">
            <v>0.8354166666666667</v>
          </cell>
          <cell r="AN137">
            <v>0.8354166666666667</v>
          </cell>
          <cell r="AO137">
            <v>0.8354166666666667</v>
          </cell>
          <cell r="AP137">
            <v>0.8354166666666667</v>
          </cell>
          <cell r="AQ137">
            <v>0.8354166666666667</v>
          </cell>
          <cell r="AR137">
            <v>0.8354166666666667</v>
          </cell>
          <cell r="AS137">
            <v>0.8354166666666667</v>
          </cell>
          <cell r="AT137">
            <v>0.8354166666666667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</row>
        <row r="138">
          <cell r="Q138" t="str">
            <v>NCA_Customer_PCAM</v>
          </cell>
          <cell r="S138" t="str">
            <v>%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0.15833333333333333</v>
          </cell>
          <cell r="AG138">
            <v>0.391125</v>
          </cell>
          <cell r="AH138">
            <v>0.75145833333333334</v>
          </cell>
          <cell r="AI138">
            <v>0.8354166666666667</v>
          </cell>
          <cell r="AJ138">
            <v>0.8354166666666667</v>
          </cell>
          <cell r="AK138">
            <v>0.8354166666666667</v>
          </cell>
          <cell r="AL138">
            <v>0.8354166666666667</v>
          </cell>
          <cell r="AM138">
            <v>0.8354166666666667</v>
          </cell>
          <cell r="AN138">
            <v>0.8354166666666667</v>
          </cell>
          <cell r="AO138">
            <v>0.8354166666666667</v>
          </cell>
          <cell r="AP138">
            <v>0.8354166666666667</v>
          </cell>
          <cell r="AQ138">
            <v>0.8354166666666667</v>
          </cell>
          <cell r="AR138">
            <v>0.8354166666666667</v>
          </cell>
          <cell r="AS138">
            <v>0.8354166666666667</v>
          </cell>
          <cell r="AT138">
            <v>0.8354166666666667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</row>
        <row r="139">
          <cell r="Q139" t="str">
            <v>NCA_BASF_PCAM</v>
          </cell>
          <cell r="S139" t="str">
            <v>%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</row>
        <row r="140">
          <cell r="Q140" t="str">
            <v>Depreciation</v>
          </cell>
          <cell r="S140" t="str">
            <v>mn €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7.0634958018018024</v>
          </cell>
          <cell r="AG140">
            <v>19.965022560000001</v>
          </cell>
          <cell r="AH140">
            <v>38.358280800000003</v>
          </cell>
          <cell r="AI140">
            <v>42.643944000000005</v>
          </cell>
          <cell r="AJ140">
            <v>42.643944000000005</v>
          </cell>
          <cell r="AK140">
            <v>42.643944000000005</v>
          </cell>
          <cell r="AL140">
            <v>42.643944000000005</v>
          </cell>
          <cell r="AM140">
            <v>42.643944000000005</v>
          </cell>
          <cell r="AN140">
            <v>42.643944000000005</v>
          </cell>
          <cell r="AO140">
            <v>3.1160373333333338</v>
          </cell>
          <cell r="AP140">
            <v>3.1160373333333338</v>
          </cell>
          <cell r="AQ140">
            <v>3.1160373333333338</v>
          </cell>
          <cell r="AR140">
            <v>3.1160373333333338</v>
          </cell>
          <cell r="AS140">
            <v>3.1160373333333338</v>
          </cell>
          <cell r="AT140">
            <v>3.1160373333333338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</row>
        <row r="141">
          <cell r="Q141" t="str">
            <v>Total depreciation</v>
          </cell>
          <cell r="S141" t="str">
            <v>mn €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41.366957837837838</v>
          </cell>
          <cell r="AF141">
            <v>44.61155243243244</v>
          </cell>
          <cell r="AG141">
            <v>51.045120000000004</v>
          </cell>
          <cell r="AH141">
            <v>51.045120000000004</v>
          </cell>
          <cell r="AI141">
            <v>51.045120000000004</v>
          </cell>
          <cell r="AJ141">
            <v>51.045120000000004</v>
          </cell>
          <cell r="AK141">
            <v>51.045120000000004</v>
          </cell>
          <cell r="AL141">
            <v>51.045120000000004</v>
          </cell>
          <cell r="AM141">
            <v>51.045120000000004</v>
          </cell>
          <cell r="AN141">
            <v>51.045120000000004</v>
          </cell>
          <cell r="AO141">
            <v>3.7299200000000003</v>
          </cell>
          <cell r="AP141">
            <v>3.7299200000000003</v>
          </cell>
          <cell r="AQ141">
            <v>3.7299200000000003</v>
          </cell>
          <cell r="AR141">
            <v>3.7299200000000003</v>
          </cell>
          <cell r="AS141">
            <v>3.7299200000000003</v>
          </cell>
          <cell r="AT141">
            <v>3.7299200000000003</v>
          </cell>
          <cell r="AU141">
            <v>3.7299200000000003</v>
          </cell>
          <cell r="AV141">
            <v>3.7299200000000003</v>
          </cell>
          <cell r="AW141">
            <v>3.7299200000000003</v>
          </cell>
          <cell r="AX141">
            <v>3.7299200000000003</v>
          </cell>
          <cell r="AY141">
            <v>3.7299200000000003</v>
          </cell>
          <cell r="AZ141">
            <v>3.7299200000000003</v>
          </cell>
          <cell r="BA141">
            <v>3.7299200000000003</v>
          </cell>
          <cell r="BB141">
            <v>3.7299200000000003</v>
          </cell>
          <cell r="BC141">
            <v>3.7299200000000003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</row>
        <row r="142">
          <cell r="Q142" t="str">
            <v>Equipment</v>
          </cell>
          <cell r="S142" t="str">
            <v>mn €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38.144929729729732</v>
          </cell>
          <cell r="AF142">
            <v>41.219254054054062</v>
          </cell>
          <cell r="AG142">
            <v>47.315200000000004</v>
          </cell>
          <cell r="AH142">
            <v>47.315200000000004</v>
          </cell>
          <cell r="AI142">
            <v>47.315200000000004</v>
          </cell>
          <cell r="AJ142">
            <v>47.315200000000004</v>
          </cell>
          <cell r="AK142">
            <v>47.315200000000004</v>
          </cell>
          <cell r="AL142">
            <v>47.315200000000004</v>
          </cell>
          <cell r="AM142">
            <v>47.315200000000004</v>
          </cell>
          <cell r="AN142">
            <v>47.315200000000004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</row>
        <row r="143">
          <cell r="Q143" t="str">
            <v>Building</v>
          </cell>
          <cell r="S143" t="str">
            <v>mn €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3.2220281081081086</v>
          </cell>
          <cell r="AF143">
            <v>3.3922983783783787</v>
          </cell>
          <cell r="AG143">
            <v>3.7299200000000003</v>
          </cell>
          <cell r="AH143">
            <v>3.7299200000000003</v>
          </cell>
          <cell r="AI143">
            <v>3.7299200000000003</v>
          </cell>
          <cell r="AJ143">
            <v>3.7299200000000003</v>
          </cell>
          <cell r="AK143">
            <v>3.7299200000000003</v>
          </cell>
          <cell r="AL143">
            <v>3.7299200000000003</v>
          </cell>
          <cell r="AM143">
            <v>3.7299200000000003</v>
          </cell>
          <cell r="AN143">
            <v>3.7299200000000003</v>
          </cell>
          <cell r="AO143">
            <v>3.7299200000000003</v>
          </cell>
          <cell r="AP143">
            <v>3.7299200000000003</v>
          </cell>
          <cell r="AQ143">
            <v>3.7299200000000003</v>
          </cell>
          <cell r="AR143">
            <v>3.7299200000000003</v>
          </cell>
          <cell r="AS143">
            <v>3.7299200000000003</v>
          </cell>
          <cell r="AT143">
            <v>3.7299200000000003</v>
          </cell>
          <cell r="AU143">
            <v>3.7299200000000003</v>
          </cell>
          <cell r="AV143">
            <v>3.7299200000000003</v>
          </cell>
          <cell r="AW143">
            <v>3.7299200000000003</v>
          </cell>
          <cell r="AX143">
            <v>3.7299200000000003</v>
          </cell>
          <cell r="AY143">
            <v>3.7299200000000003</v>
          </cell>
          <cell r="AZ143">
            <v>3.7299200000000003</v>
          </cell>
          <cell r="BA143">
            <v>3.7299200000000003</v>
          </cell>
          <cell r="BB143">
            <v>3.7299200000000003</v>
          </cell>
          <cell r="BC143">
            <v>3.7299200000000003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</row>
        <row r="144">
          <cell r="Q144" t="str">
            <v>Others</v>
          </cell>
          <cell r="S144" t="str">
            <v>mn €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</row>
        <row r="145">
          <cell r="Q145" t="str">
            <v>Shipping costs</v>
          </cell>
          <cell r="S145" t="str">
            <v>mn €</v>
          </cell>
        </row>
        <row r="146">
          <cell r="Q146" t="str">
            <v>Selling costs</v>
          </cell>
          <cell r="S146" t="str">
            <v>mn €</v>
          </cell>
          <cell r="AE146">
            <v>0</v>
          </cell>
          <cell r="AF146">
            <v>0.23749999999999999</v>
          </cell>
          <cell r="AG146">
            <v>0.58668750000000003</v>
          </cell>
          <cell r="AH146">
            <v>1.1271875</v>
          </cell>
          <cell r="AI146">
            <v>1.253125</v>
          </cell>
          <cell r="AJ146">
            <v>1.253125</v>
          </cell>
          <cell r="AK146">
            <v>1.253125</v>
          </cell>
          <cell r="AL146">
            <v>1.253125</v>
          </cell>
          <cell r="AM146">
            <v>1.253125</v>
          </cell>
          <cell r="AN146">
            <v>1.253125</v>
          </cell>
          <cell r="AO146">
            <v>1.253125</v>
          </cell>
          <cell r="AP146">
            <v>1.253125</v>
          </cell>
          <cell r="AQ146">
            <v>1.253125</v>
          </cell>
          <cell r="AR146">
            <v>1.253125</v>
          </cell>
          <cell r="AS146">
            <v>1.253125</v>
          </cell>
          <cell r="AT146">
            <v>1.253125</v>
          </cell>
        </row>
        <row r="147">
          <cell r="Q147" t="str">
            <v>Other CM2 effects</v>
          </cell>
          <cell r="S147" t="str">
            <v>mn €</v>
          </cell>
        </row>
        <row r="148">
          <cell r="Q148" t="str">
            <v>Contribution Margin 2</v>
          </cell>
          <cell r="S148" t="str">
            <v>mn €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-5.5825495935958172</v>
          </cell>
          <cell r="AF148">
            <v>-0.16570925517510027</v>
          </cell>
          <cell r="AG148">
            <v>3.2663407484775604</v>
          </cell>
          <cell r="AH148">
            <v>6.2073452182890634</v>
          </cell>
          <cell r="AI148">
            <v>6.6096314578119575</v>
          </cell>
          <cell r="AJ148">
            <v>6.3122078591165831</v>
          </cell>
          <cell r="AK148">
            <v>5.9730663067344807</v>
          </cell>
          <cell r="AL148">
            <v>6.5051080559047563</v>
          </cell>
          <cell r="AM148">
            <v>6.986004100525335</v>
          </cell>
          <cell r="AN148">
            <v>7.2157116076750185</v>
          </cell>
          <cell r="AO148">
            <v>47.215669415183903</v>
          </cell>
          <cell r="AP148">
            <v>47.691304859072361</v>
          </cell>
          <cell r="AQ148">
            <v>48.172387252519854</v>
          </cell>
          <cell r="AR148">
            <v>48.658948505204641</v>
          </cell>
          <cell r="AS148">
            <v>49.149100501459522</v>
          </cell>
          <cell r="AT148">
            <v>49.982539228253955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</row>
        <row r="149">
          <cell r="Q149" t="str">
            <v>CM2 (relative to Net Sales)</v>
          </cell>
          <cell r="S149" t="str">
            <v>%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-1.7384411027209759E-3</v>
          </cell>
          <cell r="AG149">
            <v>1.3260558374115636E-2</v>
          </cell>
          <cell r="AH149">
            <v>1.3262955508204484E-2</v>
          </cell>
          <cell r="AI149">
            <v>1.2846257846657973E-2</v>
          </cell>
          <cell r="AJ149">
            <v>1.2407499592925154E-2</v>
          </cell>
          <cell r="AK149">
            <v>1.1700487394820535E-2</v>
          </cell>
          <cell r="AL149">
            <v>1.2698576014647413E-2</v>
          </cell>
          <cell r="AM149">
            <v>1.3589812264982119E-2</v>
          </cell>
          <cell r="AN149">
            <v>1.3987435421994892E-2</v>
          </cell>
          <cell r="AO149">
            <v>9.1203089242959334E-2</v>
          </cell>
          <cell r="AP149">
            <v>9.1794615972172658E-2</v>
          </cell>
          <cell r="AQ149">
            <v>9.2389132158696693E-2</v>
          </cell>
          <cell r="AR149">
            <v>9.2986571144403868E-2</v>
          </cell>
          <cell r="AS149">
            <v>9.3583209575273316E-2</v>
          </cell>
          <cell r="AT149">
            <v>9.4823406215372663E-2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</row>
        <row r="150">
          <cell r="Q150" t="str">
            <v>CM2 (per Unit of Volume of Products)</v>
          </cell>
          <cell r="S150" t="str">
            <v>€ / t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-43.607698730289542</v>
          </cell>
          <cell r="AG150">
            <v>347.96428555209974</v>
          </cell>
          <cell r="AH150">
            <v>344.18326688600297</v>
          </cell>
          <cell r="AI150">
            <v>329.6574293173046</v>
          </cell>
          <cell r="AJ150">
            <v>314.82333461928096</v>
          </cell>
          <cell r="AK150">
            <v>297.90854397678208</v>
          </cell>
          <cell r="AL150">
            <v>324.4442920650751</v>
          </cell>
          <cell r="AM150">
            <v>348.4291321957773</v>
          </cell>
          <cell r="AN150">
            <v>359.88586571945228</v>
          </cell>
          <cell r="AO150">
            <v>2354.896230183736</v>
          </cell>
          <cell r="AP150">
            <v>2378.6186962130855</v>
          </cell>
          <cell r="AQ150">
            <v>2402.6128305496186</v>
          </cell>
          <cell r="AR150">
            <v>2426.8802246984856</v>
          </cell>
          <cell r="AS150">
            <v>2451.3267083022206</v>
          </cell>
          <cell r="AT150">
            <v>2492.8947246011949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</row>
        <row r="151">
          <cell r="Q151" t="str">
            <v>CM2*CF</v>
          </cell>
          <cell r="S151" t="str">
            <v>mn €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-0.37028496412925133</v>
          </cell>
          <cell r="AE151">
            <v>-17.058771493631749</v>
          </cell>
          <cell r="AF151">
            <v>-23.903730060328559</v>
          </cell>
          <cell r="AG151">
            <v>0.75384638735515708</v>
          </cell>
          <cell r="AH151">
            <v>35.361767605682935</v>
          </cell>
          <cell r="AI151">
            <v>43.138875401418289</v>
          </cell>
          <cell r="AJ151">
            <v>42.820578927137596</v>
          </cell>
          <cell r="AK151">
            <v>42.460006779195986</v>
          </cell>
          <cell r="AL151">
            <v>42.97081979155714</v>
          </cell>
          <cell r="AM151">
            <v>43.429306004012645</v>
          </cell>
          <cell r="AN151">
            <v>43.635253076880431</v>
          </cell>
          <cell r="AO151">
            <v>44.083176344478787</v>
          </cell>
          <cell r="AP151">
            <v>44.534310783883548</v>
          </cell>
          <cell r="AQ151">
            <v>44.990513261012211</v>
          </cell>
          <cell r="AR151">
            <v>45.451809815258272</v>
          </cell>
          <cell r="AS151">
            <v>45.916306369586962</v>
          </cell>
          <cell r="AT151">
            <v>46.747911290579665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</row>
        <row r="152">
          <cell r="Q152" t="str">
            <v>CM2*CF (relative to Capital Base)</v>
          </cell>
          <cell r="S152" t="str">
            <v>%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-6.5375170220559895E-4</v>
          </cell>
          <cell r="AE152">
            <v>-3.0117887524067348E-2</v>
          </cell>
          <cell r="AF152">
            <v>-4.2202913242105504E-2</v>
          </cell>
          <cell r="AG152">
            <v>1.3309434804999239E-3</v>
          </cell>
          <cell r="AH152">
            <v>6.243249930381873E-2</v>
          </cell>
          <cell r="AI152">
            <v>7.6163268717193297E-2</v>
          </cell>
          <cell r="AJ152">
            <v>7.560130460299716E-2</v>
          </cell>
          <cell r="AK152">
            <v>7.4964701234456171E-2</v>
          </cell>
          <cell r="AL152">
            <v>7.5866560366449745E-2</v>
          </cell>
          <cell r="AM152">
            <v>7.667603461160423E-2</v>
          </cell>
          <cell r="AN152">
            <v>7.7039641731780406E-2</v>
          </cell>
          <cell r="AO152">
            <v>7.7830466709884846E-2</v>
          </cell>
          <cell r="AP152">
            <v>7.8626961129737896E-2</v>
          </cell>
          <cell r="AQ152">
            <v>7.9432403356306858E-2</v>
          </cell>
          <cell r="AR152">
            <v>8.0246839363097219E-2</v>
          </cell>
          <cell r="AS152">
            <v>8.1066925087547592E-2</v>
          </cell>
          <cell r="AT152">
            <v>8.2535154114723966E-2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</row>
        <row r="153">
          <cell r="Q153" t="str">
            <v>Fixed Costs (2)</v>
          </cell>
          <cell r="S153" t="str">
            <v>mn €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1.83</v>
          </cell>
          <cell r="AD153">
            <v>5.5602849641292513</v>
          </cell>
          <cell r="AE153">
            <v>58.253179737873765</v>
          </cell>
          <cell r="AF153">
            <v>70.749573237585906</v>
          </cell>
          <cell r="AG153">
            <v>54.237614361122404</v>
          </cell>
          <cell r="AH153">
            <v>21.890697612606136</v>
          </cell>
          <cell r="AI153">
            <v>14.515876056393671</v>
          </cell>
          <cell r="AJ153">
            <v>14.536748931978986</v>
          </cell>
          <cell r="AK153">
            <v>14.558179527538492</v>
          </cell>
          <cell r="AL153">
            <v>14.579408264347617</v>
          </cell>
          <cell r="AM153">
            <v>14.601818096512689</v>
          </cell>
          <cell r="AN153">
            <v>14.625578530794595</v>
          </cell>
          <cell r="AO153">
            <v>6.8624130707051147</v>
          </cell>
          <cell r="AP153">
            <v>6.8869140751888089</v>
          </cell>
          <cell r="AQ153">
            <v>6.9117939915076452</v>
          </cell>
          <cell r="AR153">
            <v>6.9370586899463706</v>
          </cell>
          <cell r="AS153">
            <v>6.9627141318725592</v>
          </cell>
          <cell r="AT153">
            <v>6.9645479376742863</v>
          </cell>
          <cell r="AU153">
            <v>3.7299200000000003</v>
          </cell>
          <cell r="AV153">
            <v>3.7299200000000003</v>
          </cell>
          <cell r="AW153">
            <v>3.7299200000000003</v>
          </cell>
          <cell r="AX153">
            <v>3.7299200000000003</v>
          </cell>
          <cell r="AY153">
            <v>3.7299200000000003</v>
          </cell>
          <cell r="AZ153">
            <v>3.7299200000000003</v>
          </cell>
          <cell r="BA153">
            <v>3.7299200000000003</v>
          </cell>
          <cell r="BB153">
            <v>3.7299200000000003</v>
          </cell>
          <cell r="BC153">
            <v>3.7299200000000003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</row>
        <row r="154">
          <cell r="Q154" t="str">
            <v>Cost of idle equipment</v>
          </cell>
          <cell r="S154" t="str">
            <v>mn €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0.37028496412925133</v>
          </cell>
          <cell r="AE154">
            <v>52.843179737873768</v>
          </cell>
          <cell r="AF154">
            <v>68.349573237585901</v>
          </cell>
          <cell r="AG154">
            <v>53.557614361122404</v>
          </cell>
          <cell r="AH154">
            <v>21.890697612606136</v>
          </cell>
          <cell r="AI154">
            <v>14.515876056393671</v>
          </cell>
          <cell r="AJ154">
            <v>14.536748931978986</v>
          </cell>
          <cell r="AK154">
            <v>14.558179527538492</v>
          </cell>
          <cell r="AL154">
            <v>14.579408264347617</v>
          </cell>
          <cell r="AM154">
            <v>14.601818096512689</v>
          </cell>
          <cell r="AN154">
            <v>14.625578530794595</v>
          </cell>
          <cell r="AO154">
            <v>6.8624130707051147</v>
          </cell>
          <cell r="AP154">
            <v>6.8869140751888089</v>
          </cell>
          <cell r="AQ154">
            <v>6.9117939915076452</v>
          </cell>
          <cell r="AR154">
            <v>6.9370586899463706</v>
          </cell>
          <cell r="AS154">
            <v>6.9627141318725592</v>
          </cell>
          <cell r="AT154">
            <v>6.9645479376742863</v>
          </cell>
          <cell r="AU154">
            <v>3.7299200000000003</v>
          </cell>
          <cell r="AV154">
            <v>3.7299200000000003</v>
          </cell>
          <cell r="AW154">
            <v>3.7299200000000003</v>
          </cell>
          <cell r="AX154">
            <v>3.7299200000000003</v>
          </cell>
          <cell r="AY154">
            <v>3.7299200000000003</v>
          </cell>
          <cell r="AZ154">
            <v>3.7299200000000003</v>
          </cell>
          <cell r="BA154">
            <v>3.7299200000000003</v>
          </cell>
          <cell r="BB154">
            <v>3.7299200000000003</v>
          </cell>
          <cell r="BC154">
            <v>3.7299200000000003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</row>
        <row r="155">
          <cell r="Q155" t="str">
            <v>Fixed manufacturing expenditure</v>
          </cell>
          <cell r="S155" t="str">
            <v>mn €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0.37028496412925133</v>
          </cell>
          <cell r="AE155">
            <v>11.476221900035931</v>
          </cell>
          <cell r="AF155">
            <v>30.801516606955261</v>
          </cell>
          <cell r="AG155">
            <v>22.477516921122401</v>
          </cell>
          <cell r="AH155">
            <v>9.2038584126061345</v>
          </cell>
          <cell r="AI155">
            <v>6.1147000563936711</v>
          </cell>
          <cell r="AJ155">
            <v>6.1355729319789862</v>
          </cell>
          <cell r="AK155">
            <v>6.1570035275384924</v>
          </cell>
          <cell r="AL155">
            <v>6.1782322643476171</v>
          </cell>
          <cell r="AM155">
            <v>6.2006420965126896</v>
          </cell>
          <cell r="AN155">
            <v>6.2244025307945963</v>
          </cell>
          <cell r="AO155">
            <v>6.2485304040384477</v>
          </cell>
          <cell r="AP155">
            <v>6.2730314085221428</v>
          </cell>
          <cell r="AQ155">
            <v>6.297911324840979</v>
          </cell>
          <cell r="AR155">
            <v>6.3231760232797036</v>
          </cell>
          <cell r="AS155">
            <v>6.348831465205893</v>
          </cell>
          <cell r="AT155">
            <v>6.3506652710076201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</row>
        <row r="156">
          <cell r="Q156" t="str">
            <v>Depreciation</v>
          </cell>
          <cell r="S156" t="str">
            <v>mn €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41.366957837837838</v>
          </cell>
          <cell r="AF156">
            <v>37.54805663063064</v>
          </cell>
          <cell r="AG156">
            <v>31.080097440000007</v>
          </cell>
          <cell r="AH156">
            <v>12.686839200000001</v>
          </cell>
          <cell r="AI156">
            <v>8.4011759999999995</v>
          </cell>
          <cell r="AJ156">
            <v>8.4011759999999995</v>
          </cell>
          <cell r="AK156">
            <v>8.4011759999999995</v>
          </cell>
          <cell r="AL156">
            <v>8.4011759999999995</v>
          </cell>
          <cell r="AM156">
            <v>8.4011759999999995</v>
          </cell>
          <cell r="AN156">
            <v>8.4011759999999995</v>
          </cell>
          <cell r="AO156">
            <v>0.61388266666666658</v>
          </cell>
          <cell r="AP156">
            <v>0.61388266666666658</v>
          </cell>
          <cell r="AQ156">
            <v>0.61388266666666658</v>
          </cell>
          <cell r="AR156">
            <v>0.61388266666666658</v>
          </cell>
          <cell r="AS156">
            <v>0.61388266666666658</v>
          </cell>
          <cell r="AT156">
            <v>0.61388266666666658</v>
          </cell>
          <cell r="AU156">
            <v>3.7299200000000003</v>
          </cell>
          <cell r="AV156">
            <v>3.7299200000000003</v>
          </cell>
          <cell r="AW156">
            <v>3.7299200000000003</v>
          </cell>
          <cell r="AX156">
            <v>3.7299200000000003</v>
          </cell>
          <cell r="AY156">
            <v>3.7299200000000003</v>
          </cell>
          <cell r="AZ156">
            <v>3.7299200000000003</v>
          </cell>
          <cell r="BA156">
            <v>3.7299200000000003</v>
          </cell>
          <cell r="BB156">
            <v>3.7299200000000003</v>
          </cell>
          <cell r="BC156">
            <v>3.7299200000000003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</row>
        <row r="157">
          <cell r="Q157" t="str">
            <v>Research costs</v>
          </cell>
          <cell r="S157" t="str">
            <v>mn €</v>
          </cell>
          <cell r="AC157">
            <v>1.83</v>
          </cell>
          <cell r="AD157">
            <v>5.19</v>
          </cell>
          <cell r="AE157">
            <v>5.41</v>
          </cell>
          <cell r="AF157">
            <v>2.4</v>
          </cell>
          <cell r="AG157">
            <v>0.68</v>
          </cell>
        </row>
        <row r="158">
          <cell r="Q158" t="str">
            <v>Administration costs</v>
          </cell>
          <cell r="S158" t="str">
            <v>mn €</v>
          </cell>
        </row>
        <row r="159">
          <cell r="Q159" t="str">
            <v>Other operating costs</v>
          </cell>
          <cell r="S159" t="str">
            <v>mn €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</row>
        <row r="160">
          <cell r="Q160" t="str">
            <v>Expenses (not in capital base)</v>
          </cell>
          <cell r="S160" t="str">
            <v>mn €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</row>
        <row r="161">
          <cell r="Q161" t="str">
            <v>Expenses (in capital base*)</v>
          </cell>
          <cell r="S161" t="str">
            <v>mn €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</row>
        <row r="162">
          <cell r="Q162" t="str">
            <v>Other costs</v>
          </cell>
          <cell r="S162" t="str">
            <v>mn €</v>
          </cell>
        </row>
        <row r="163">
          <cell r="Q163" t="str">
            <v>License Fees</v>
          </cell>
          <cell r="S163" t="str">
            <v>mn €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</row>
        <row r="164">
          <cell r="Q164" t="str">
            <v>License Fees to BASF SE</v>
          </cell>
          <cell r="S164" t="str">
            <v>mn €</v>
          </cell>
        </row>
        <row r="165">
          <cell r="Q165" t="str">
            <v>License Fees to Corp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</row>
        <row r="166">
          <cell r="Q166" t="str">
            <v>License Fees to 3rd Party</v>
          </cell>
          <cell r="S166" t="str">
            <v>mn €</v>
          </cell>
        </row>
        <row r="167">
          <cell r="Q167" t="str">
            <v>EBIT</v>
          </cell>
          <cell r="S167" t="str">
            <v>mn €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-1.83</v>
          </cell>
          <cell r="AD167">
            <v>-5.5602849641292513</v>
          </cell>
          <cell r="AE167">
            <v>-63.83572933146958</v>
          </cell>
          <cell r="AF167">
            <v>-70.915282492761008</v>
          </cell>
          <cell r="AG167">
            <v>-50.971273612644843</v>
          </cell>
          <cell r="AH167">
            <v>-15.683352394317073</v>
          </cell>
          <cell r="AI167">
            <v>-7.9062445985817131</v>
          </cell>
          <cell r="AJ167">
            <v>-8.2245410728624027</v>
          </cell>
          <cell r="AK167">
            <v>-8.5851132208040113</v>
          </cell>
          <cell r="AL167">
            <v>-8.0743002084428603</v>
          </cell>
          <cell r="AM167">
            <v>-7.6158139959873541</v>
          </cell>
          <cell r="AN167">
            <v>-7.4098669231195764</v>
          </cell>
          <cell r="AO167">
            <v>40.353256344478787</v>
          </cell>
          <cell r="AP167">
            <v>40.804390783883548</v>
          </cell>
          <cell r="AQ167">
            <v>41.260593261012211</v>
          </cell>
          <cell r="AR167">
            <v>41.721889815258272</v>
          </cell>
          <cell r="AS167">
            <v>42.186386369586963</v>
          </cell>
          <cell r="AT167">
            <v>43.017991290579673</v>
          </cell>
          <cell r="AU167">
            <v>-3.7299200000000003</v>
          </cell>
          <cell r="AV167">
            <v>-3.7299200000000003</v>
          </cell>
          <cell r="AW167">
            <v>-3.7299200000000003</v>
          </cell>
          <cell r="AX167">
            <v>-3.7299200000000003</v>
          </cell>
          <cell r="AY167">
            <v>-3.7299200000000003</v>
          </cell>
          <cell r="AZ167">
            <v>-3.7299200000000003</v>
          </cell>
          <cell r="BA167">
            <v>-3.7299200000000003</v>
          </cell>
          <cell r="BB167">
            <v>-3.7299200000000003</v>
          </cell>
          <cell r="BC167">
            <v>-3.7299200000000003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</row>
        <row r="168">
          <cell r="Q168" t="str">
            <v>Depreciation</v>
          </cell>
          <cell r="S168" t="str">
            <v>mn €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41.366957837837838</v>
          </cell>
          <cell r="AF168">
            <v>44.61155243243244</v>
          </cell>
          <cell r="AG168">
            <v>51.045120000000004</v>
          </cell>
          <cell r="AH168">
            <v>51.045120000000004</v>
          </cell>
          <cell r="AI168">
            <v>51.045120000000004</v>
          </cell>
          <cell r="AJ168">
            <v>51.045120000000004</v>
          </cell>
          <cell r="AK168">
            <v>51.045120000000004</v>
          </cell>
          <cell r="AL168">
            <v>51.045120000000004</v>
          </cell>
          <cell r="AM168">
            <v>51.045120000000004</v>
          </cell>
          <cell r="AN168">
            <v>51.045120000000004</v>
          </cell>
          <cell r="AO168">
            <v>3.7299200000000003</v>
          </cell>
          <cell r="AP168">
            <v>3.7299200000000003</v>
          </cell>
          <cell r="AQ168">
            <v>3.7299200000000003</v>
          </cell>
          <cell r="AR168">
            <v>3.7299200000000003</v>
          </cell>
          <cell r="AS168">
            <v>3.7299200000000003</v>
          </cell>
          <cell r="AT168">
            <v>3.7299200000000003</v>
          </cell>
          <cell r="AU168">
            <v>3.7299200000000003</v>
          </cell>
          <cell r="AV168">
            <v>3.7299200000000003</v>
          </cell>
          <cell r="AW168">
            <v>3.7299200000000003</v>
          </cell>
          <cell r="AX168">
            <v>3.7299200000000003</v>
          </cell>
          <cell r="AY168">
            <v>3.7299200000000003</v>
          </cell>
          <cell r="AZ168">
            <v>3.7299200000000003</v>
          </cell>
          <cell r="BA168">
            <v>3.7299200000000003</v>
          </cell>
          <cell r="BB168">
            <v>3.7299200000000003</v>
          </cell>
          <cell r="BC168">
            <v>3.7299200000000003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</row>
        <row r="169">
          <cell r="Q169" t="str">
            <v>Payout (EBITDA)</v>
          </cell>
          <cell r="S169" t="str">
            <v>mn €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-1.83</v>
          </cell>
          <cell r="AD169">
            <v>-5.5602849641292513</v>
          </cell>
          <cell r="AE169">
            <v>-22.468771493631742</v>
          </cell>
          <cell r="AF169">
            <v>-26.303730060328569</v>
          </cell>
          <cell r="AG169">
            <v>7.3846387355160914E-2</v>
          </cell>
          <cell r="AH169">
            <v>35.361767605682928</v>
          </cell>
          <cell r="AI169">
            <v>43.138875401418289</v>
          </cell>
          <cell r="AJ169">
            <v>42.820578927137603</v>
          </cell>
          <cell r="AK169">
            <v>42.460006779195993</v>
          </cell>
          <cell r="AL169">
            <v>42.970819791557147</v>
          </cell>
          <cell r="AM169">
            <v>43.429306004012652</v>
          </cell>
          <cell r="AN169">
            <v>43.635253076880431</v>
          </cell>
          <cell r="AO169">
            <v>44.083176344478787</v>
          </cell>
          <cell r="AP169">
            <v>44.534310783883548</v>
          </cell>
          <cell r="AQ169">
            <v>44.990513261012211</v>
          </cell>
          <cell r="AR169">
            <v>45.451809815258272</v>
          </cell>
          <cell r="AS169">
            <v>45.916306369586962</v>
          </cell>
          <cell r="AT169">
            <v>46.747911290579673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</row>
        <row r="170">
          <cell r="Q170" t="str">
            <v>Payout adjusted</v>
          </cell>
          <cell r="S170" t="str">
            <v>mn €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-1.83</v>
          </cell>
          <cell r="AD170">
            <v>-5.5602849641292513</v>
          </cell>
          <cell r="AE170">
            <v>-22.468771493631742</v>
          </cell>
          <cell r="AF170">
            <v>-26.303730060328569</v>
          </cell>
          <cell r="AG170">
            <v>7.3846387355160914E-2</v>
          </cell>
          <cell r="AH170">
            <v>35.361767605682928</v>
          </cell>
          <cell r="AI170">
            <v>43.138875401418289</v>
          </cell>
          <cell r="AJ170">
            <v>42.820578927137603</v>
          </cell>
          <cell r="AK170">
            <v>42.460006779195993</v>
          </cell>
          <cell r="AL170">
            <v>42.970819791557147</v>
          </cell>
          <cell r="AM170">
            <v>43.429306004012652</v>
          </cell>
          <cell r="AN170">
            <v>43.635253076880431</v>
          </cell>
          <cell r="AO170">
            <v>44.083176344478787</v>
          </cell>
          <cell r="AP170">
            <v>44.534310783883548</v>
          </cell>
          <cell r="AQ170">
            <v>44.990513261012211</v>
          </cell>
          <cell r="AR170">
            <v>45.451809815258272</v>
          </cell>
          <cell r="AS170">
            <v>45.916306369586962</v>
          </cell>
          <cell r="AT170">
            <v>23.373955645289836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</row>
        <row r="171">
          <cell r="Q171" t="str">
            <v>Tax depreciation</v>
          </cell>
          <cell r="S171" t="str">
            <v>mn €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39.755943783783785</v>
          </cell>
          <cell r="AF171">
            <v>42.915403243243254</v>
          </cell>
          <cell r="AG171">
            <v>49.180160000000008</v>
          </cell>
          <cell r="AH171">
            <v>49.180160000000008</v>
          </cell>
          <cell r="AI171">
            <v>49.180160000000008</v>
          </cell>
          <cell r="AJ171">
            <v>49.180160000000008</v>
          </cell>
          <cell r="AK171">
            <v>49.180160000000008</v>
          </cell>
          <cell r="AL171">
            <v>49.180160000000008</v>
          </cell>
          <cell r="AM171">
            <v>49.180160000000008</v>
          </cell>
          <cell r="AN171">
            <v>49.180160000000008</v>
          </cell>
          <cell r="AO171">
            <v>1.8649600000000002</v>
          </cell>
          <cell r="AP171">
            <v>1.8649600000000002</v>
          </cell>
          <cell r="AQ171">
            <v>1.8649600000000002</v>
          </cell>
          <cell r="AR171">
            <v>1.8649600000000002</v>
          </cell>
          <cell r="AS171">
            <v>1.8649600000000002</v>
          </cell>
          <cell r="AT171">
            <v>80.962572972972964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</row>
        <row r="172">
          <cell r="Q172" t="str">
            <v>Equipment</v>
          </cell>
          <cell r="S172" t="str">
            <v>mn €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38.144929729729732</v>
          </cell>
          <cell r="AF172">
            <v>41.219254054054062</v>
          </cell>
          <cell r="AG172">
            <v>47.315200000000004</v>
          </cell>
          <cell r="AH172">
            <v>47.315200000000004</v>
          </cell>
          <cell r="AI172">
            <v>47.315200000000004</v>
          </cell>
          <cell r="AJ172">
            <v>47.315200000000004</v>
          </cell>
          <cell r="AK172">
            <v>47.315200000000004</v>
          </cell>
          <cell r="AL172">
            <v>47.315200000000004</v>
          </cell>
          <cell r="AM172">
            <v>47.315200000000004</v>
          </cell>
          <cell r="AN172">
            <v>47.315200000000004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15.266216216216208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</row>
        <row r="173">
          <cell r="Q173" t="str">
            <v>Building</v>
          </cell>
          <cell r="S173" t="str">
            <v>mn €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1.6110140540540543</v>
          </cell>
          <cell r="AF173">
            <v>1.6961491891891893</v>
          </cell>
          <cell r="AG173">
            <v>1.8649600000000002</v>
          </cell>
          <cell r="AH173">
            <v>1.8649600000000002</v>
          </cell>
          <cell r="AI173">
            <v>1.8649600000000002</v>
          </cell>
          <cell r="AJ173">
            <v>1.8649600000000002</v>
          </cell>
          <cell r="AK173">
            <v>1.8649600000000002</v>
          </cell>
          <cell r="AL173">
            <v>1.8649600000000002</v>
          </cell>
          <cell r="AM173">
            <v>1.8649600000000002</v>
          </cell>
          <cell r="AN173">
            <v>1.8649600000000002</v>
          </cell>
          <cell r="AO173">
            <v>1.8649600000000002</v>
          </cell>
          <cell r="AP173">
            <v>1.8649600000000002</v>
          </cell>
          <cell r="AQ173">
            <v>1.8649600000000002</v>
          </cell>
          <cell r="AR173">
            <v>1.8649600000000002</v>
          </cell>
          <cell r="AS173">
            <v>1.8649600000000002</v>
          </cell>
          <cell r="AT173">
            <v>65.696356756756757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</row>
        <row r="174">
          <cell r="Q174" t="str">
            <v>Others</v>
          </cell>
          <cell r="S174" t="str">
            <v>mn €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</row>
        <row r="175">
          <cell r="Q175" t="str">
            <v>Earnings before tax</v>
          </cell>
          <cell r="S175" t="str">
            <v>mn €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-1.83</v>
          </cell>
          <cell r="AD175">
            <v>-5.5602849641292513</v>
          </cell>
          <cell r="AE175">
            <v>-62.224715277415527</v>
          </cell>
          <cell r="AF175">
            <v>-69.219133303571823</v>
          </cell>
          <cell r="AG175">
            <v>-49.106313612644847</v>
          </cell>
          <cell r="AH175">
            <v>-13.81839239431708</v>
          </cell>
          <cell r="AI175">
            <v>-6.0412845985817185</v>
          </cell>
          <cell r="AJ175">
            <v>-6.3595810728624045</v>
          </cell>
          <cell r="AK175">
            <v>-6.7201532208040149</v>
          </cell>
          <cell r="AL175">
            <v>-6.2093402084428604</v>
          </cell>
          <cell r="AM175">
            <v>-5.7508539959873559</v>
          </cell>
          <cell r="AN175">
            <v>-5.5449069231195764</v>
          </cell>
          <cell r="AO175">
            <v>42.218216344478783</v>
          </cell>
          <cell r="AP175">
            <v>42.669350783883544</v>
          </cell>
          <cell r="AQ175">
            <v>43.125553261012207</v>
          </cell>
          <cell r="AR175">
            <v>43.586849815258269</v>
          </cell>
          <cell r="AS175">
            <v>44.051346369586959</v>
          </cell>
          <cell r="AT175">
            <v>-57.588617327683124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</row>
        <row r="176">
          <cell r="Q176" t="str">
            <v>Tax</v>
          </cell>
          <cell r="S176" t="str">
            <v>mn €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-0.54900000000000004</v>
          </cell>
          <cell r="AD176">
            <v>-1.6680854892387753</v>
          </cell>
          <cell r="AE176">
            <v>-18.667414583224659</v>
          </cell>
          <cell r="AF176">
            <v>-20.765739991071545</v>
          </cell>
          <cell r="AG176">
            <v>-14.731894083793453</v>
          </cell>
          <cell r="AH176">
            <v>-4.1455177182951237</v>
          </cell>
          <cell r="AI176">
            <v>-1.8123853795745155</v>
          </cell>
          <cell r="AJ176">
            <v>-1.9078743218587213</v>
          </cell>
          <cell r="AK176">
            <v>-2.0160459662412045</v>
          </cell>
          <cell r="AL176">
            <v>-1.8628020625328581</v>
          </cell>
          <cell r="AM176">
            <v>-1.7252561987962067</v>
          </cell>
          <cell r="AN176">
            <v>-1.6634720769358728</v>
          </cell>
          <cell r="AO176">
            <v>12.665464903343635</v>
          </cell>
          <cell r="AP176">
            <v>12.800805235165063</v>
          </cell>
          <cell r="AQ176">
            <v>12.937665978303661</v>
          </cell>
          <cell r="AR176">
            <v>13.07605494457748</v>
          </cell>
          <cell r="AS176">
            <v>13.215403910876088</v>
          </cell>
          <cell r="AT176">
            <v>-17.276585198304936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</row>
        <row r="177">
          <cell r="Q177" t="str">
            <v>Loss carried forward</v>
          </cell>
          <cell r="S177" t="str">
            <v>mn €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X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</row>
        <row r="178">
          <cell r="Q178" t="str">
            <v>LCF, cumulative</v>
          </cell>
          <cell r="S178" t="str">
            <v>mn €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</row>
        <row r="179">
          <cell r="Q179" t="str">
            <v>Earnings after loss carried forward</v>
          </cell>
          <cell r="S179" t="str">
            <v>mn €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-1.83</v>
          </cell>
          <cell r="AD179">
            <v>-5.5602849641292513</v>
          </cell>
          <cell r="AE179">
            <v>-62.224715277415527</v>
          </cell>
          <cell r="AF179">
            <v>-69.219133303571823</v>
          </cell>
          <cell r="AG179">
            <v>-49.106313612644847</v>
          </cell>
          <cell r="AH179">
            <v>-13.81839239431708</v>
          </cell>
          <cell r="AI179">
            <v>-6.0412845985817185</v>
          </cell>
          <cell r="AJ179">
            <v>-6.3595810728624045</v>
          </cell>
          <cell r="AK179">
            <v>-6.7201532208040149</v>
          </cell>
          <cell r="AL179">
            <v>-6.2093402084428604</v>
          </cell>
          <cell r="AM179">
            <v>-5.7508539959873559</v>
          </cell>
          <cell r="AN179">
            <v>-5.5449069231195764</v>
          </cell>
          <cell r="AO179">
            <v>42.218216344478783</v>
          </cell>
          <cell r="AP179">
            <v>42.669350783883544</v>
          </cell>
          <cell r="AQ179">
            <v>43.125553261012207</v>
          </cell>
          <cell r="AR179">
            <v>43.586849815258269</v>
          </cell>
          <cell r="AS179">
            <v>44.051346369586959</v>
          </cell>
          <cell r="AT179">
            <v>-57.588617327683124</v>
          </cell>
          <cell r="AU179">
            <v>0</v>
          </cell>
          <cell r="AV179">
            <v>0</v>
          </cell>
          <cell r="AW179">
            <v>0</v>
          </cell>
          <cell r="AX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</row>
        <row r="180">
          <cell r="Q180" t="str">
            <v>Tax rate</v>
          </cell>
          <cell r="S180" t="str">
            <v>%</v>
          </cell>
          <cell r="T180">
            <v>0.3</v>
          </cell>
          <cell r="U180">
            <v>0.3</v>
          </cell>
          <cell r="V180">
            <v>0.3</v>
          </cell>
          <cell r="W180">
            <v>0.3</v>
          </cell>
          <cell r="X180">
            <v>0.3</v>
          </cell>
          <cell r="Y180">
            <v>0.3</v>
          </cell>
          <cell r="Z180">
            <v>0.3</v>
          </cell>
          <cell r="AA180">
            <v>0.3</v>
          </cell>
          <cell r="AB180">
            <v>0.3</v>
          </cell>
          <cell r="AC180">
            <v>0.3</v>
          </cell>
          <cell r="AD180">
            <v>0.3</v>
          </cell>
          <cell r="AE180">
            <v>0.3</v>
          </cell>
          <cell r="AF180">
            <v>0.3</v>
          </cell>
          <cell r="AG180">
            <v>0.3</v>
          </cell>
          <cell r="AH180">
            <v>0.3</v>
          </cell>
          <cell r="AI180">
            <v>0.3</v>
          </cell>
          <cell r="AJ180">
            <v>0.3</v>
          </cell>
          <cell r="AK180">
            <v>0.3</v>
          </cell>
          <cell r="AL180">
            <v>0.3</v>
          </cell>
          <cell r="AM180">
            <v>0.3</v>
          </cell>
          <cell r="AN180">
            <v>0.3</v>
          </cell>
          <cell r="AO180">
            <v>0.3</v>
          </cell>
          <cell r="AP180">
            <v>0.3</v>
          </cell>
          <cell r="AQ180">
            <v>0.3</v>
          </cell>
          <cell r="AR180">
            <v>0.3</v>
          </cell>
          <cell r="AS180">
            <v>0.3</v>
          </cell>
          <cell r="AT180">
            <v>0.3</v>
          </cell>
          <cell r="AU180">
            <v>0.3</v>
          </cell>
          <cell r="AV180">
            <v>0.3</v>
          </cell>
          <cell r="AW180">
            <v>0.3</v>
          </cell>
          <cell r="AX180">
            <v>0.3</v>
          </cell>
          <cell r="AY180">
            <v>0.3</v>
          </cell>
          <cell r="AZ180">
            <v>0.3</v>
          </cell>
          <cell r="BA180">
            <v>0.3</v>
          </cell>
          <cell r="BB180">
            <v>0.3</v>
          </cell>
          <cell r="BC180">
            <v>0.3</v>
          </cell>
          <cell r="BD180">
            <v>0.3</v>
          </cell>
          <cell r="BE180">
            <v>0.3</v>
          </cell>
          <cell r="BF180">
            <v>0.3</v>
          </cell>
          <cell r="BG180">
            <v>0.3</v>
          </cell>
          <cell r="BH180">
            <v>0.3</v>
          </cell>
          <cell r="BI180">
            <v>0.3</v>
          </cell>
          <cell r="BJ180">
            <v>0.3</v>
          </cell>
          <cell r="BK180">
            <v>0.3</v>
          </cell>
          <cell r="BL180">
            <v>0.3</v>
          </cell>
          <cell r="BM180">
            <v>0.3</v>
          </cell>
          <cell r="BN180">
            <v>0.3</v>
          </cell>
          <cell r="BO180">
            <v>0.3</v>
          </cell>
          <cell r="BP180">
            <v>0.3</v>
          </cell>
          <cell r="BQ180">
            <v>0.3</v>
          </cell>
          <cell r="BR180">
            <v>0.3</v>
          </cell>
          <cell r="BS180">
            <v>0.3</v>
          </cell>
          <cell r="BT180">
            <v>0.3</v>
          </cell>
          <cell r="BU180">
            <v>0.3</v>
          </cell>
          <cell r="BV180">
            <v>0.3</v>
          </cell>
          <cell r="BW180">
            <v>0.3</v>
          </cell>
          <cell r="BX180">
            <v>0.3</v>
          </cell>
          <cell r="BY180">
            <v>0.3</v>
          </cell>
          <cell r="BZ180">
            <v>0.3</v>
          </cell>
          <cell r="CA180">
            <v>0.3</v>
          </cell>
        </row>
        <row r="181">
          <cell r="Q181" t="str">
            <v>Earnings after tax</v>
          </cell>
          <cell r="S181" t="str">
            <v>mn €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-1.2810000000000001</v>
          </cell>
          <cell r="AD181">
            <v>-3.892199474890476</v>
          </cell>
          <cell r="AE181">
            <v>-43.557300694190872</v>
          </cell>
          <cell r="AF181">
            <v>-48.453393312500282</v>
          </cell>
          <cell r="AG181">
            <v>-34.374419528851391</v>
          </cell>
          <cell r="AH181">
            <v>-9.6728746760219551</v>
          </cell>
          <cell r="AI181">
            <v>-4.2288992190072028</v>
          </cell>
          <cell r="AJ181">
            <v>-4.451706751003683</v>
          </cell>
          <cell r="AK181">
            <v>-4.7041072545628104</v>
          </cell>
          <cell r="AL181">
            <v>-4.3465381459100021</v>
          </cell>
          <cell r="AM181">
            <v>-4.025597797191149</v>
          </cell>
          <cell r="AN181">
            <v>-3.8814348461837036</v>
          </cell>
          <cell r="AO181">
            <v>29.55275144113515</v>
          </cell>
          <cell r="AP181">
            <v>29.86854554871848</v>
          </cell>
          <cell r="AQ181">
            <v>30.187887282708544</v>
          </cell>
          <cell r="AR181">
            <v>30.51079487068079</v>
          </cell>
          <cell r="AS181">
            <v>30.835942458710871</v>
          </cell>
          <cell r="AT181">
            <v>-40.312032129378188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</row>
        <row r="182">
          <cell r="Q182" t="str">
            <v>Tax depreciation</v>
          </cell>
          <cell r="S182" t="str">
            <v>mn €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39.755943783783785</v>
          </cell>
          <cell r="AF182">
            <v>42.915403243243254</v>
          </cell>
          <cell r="AG182">
            <v>49.180160000000008</v>
          </cell>
          <cell r="AH182">
            <v>49.180160000000008</v>
          </cell>
          <cell r="AI182">
            <v>49.180160000000008</v>
          </cell>
          <cell r="AJ182">
            <v>49.180160000000008</v>
          </cell>
          <cell r="AK182">
            <v>49.180160000000008</v>
          </cell>
          <cell r="AL182">
            <v>49.180160000000008</v>
          </cell>
          <cell r="AM182">
            <v>49.180160000000008</v>
          </cell>
          <cell r="AN182">
            <v>49.180160000000008</v>
          </cell>
          <cell r="AO182">
            <v>1.8649600000000002</v>
          </cell>
          <cell r="AP182">
            <v>1.8649600000000002</v>
          </cell>
          <cell r="AQ182">
            <v>1.8649600000000002</v>
          </cell>
          <cell r="AR182">
            <v>1.8649600000000002</v>
          </cell>
          <cell r="AS182">
            <v>1.8649600000000002</v>
          </cell>
          <cell r="AT182">
            <v>80.962572972972964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</row>
        <row r="183">
          <cell r="Q183" t="str">
            <v>Change in Working Capital</v>
          </cell>
          <cell r="S183" t="str">
            <v>mn €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19.06412071317633</v>
          </cell>
          <cell r="AG183">
            <v>30.199879434108524</v>
          </cell>
          <cell r="AH183">
            <v>44.340252908516938</v>
          </cell>
          <cell r="AI183">
            <v>9.2993557104116462</v>
          </cell>
          <cell r="AJ183">
            <v>-1.1553425367170576</v>
          </cell>
          <cell r="AK183">
            <v>0.35117809585000259</v>
          </cell>
          <cell r="AL183">
            <v>0.35468987680850717</v>
          </cell>
          <cell r="AM183">
            <v>0.35823677557660005</v>
          </cell>
          <cell r="AN183">
            <v>0.36181914333235454</v>
          </cell>
          <cell r="AO183">
            <v>0.36543733476567297</v>
          </cell>
          <cell r="AP183">
            <v>0.36909170811334491</v>
          </cell>
          <cell r="AQ183">
            <v>0.37278262519443217</v>
          </cell>
          <cell r="AR183">
            <v>0.37651045144642126</v>
          </cell>
          <cell r="AS183">
            <v>0.38027555596086415</v>
          </cell>
          <cell r="AT183">
            <v>-105.03828779654458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</row>
        <row r="184">
          <cell r="Q184" t="str">
            <v>Working capital</v>
          </cell>
          <cell r="S184" t="str">
            <v>mn €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19.06412071317633</v>
          </cell>
          <cell r="AG184">
            <v>49.264000147284854</v>
          </cell>
          <cell r="AH184">
            <v>93.604253055801792</v>
          </cell>
          <cell r="AI184">
            <v>102.90360876621344</v>
          </cell>
          <cell r="AJ184">
            <v>101.74826622949638</v>
          </cell>
          <cell r="AK184">
            <v>102.09944432534638</v>
          </cell>
          <cell r="AL184">
            <v>102.45413420215489</v>
          </cell>
          <cell r="AM184">
            <v>102.81237097773149</v>
          </cell>
          <cell r="AN184">
            <v>103.17419012106384</v>
          </cell>
          <cell r="AO184">
            <v>103.53962745582952</v>
          </cell>
          <cell r="AP184">
            <v>103.90871916394286</v>
          </cell>
          <cell r="AQ184">
            <v>104.28150178913729</v>
          </cell>
          <cell r="AR184">
            <v>104.65801224058372</v>
          </cell>
          <cell r="AS184">
            <v>105.03828779654458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</row>
        <row r="185">
          <cell r="Q185" t="str">
            <v>Cash-flow after tax extended</v>
          </cell>
          <cell r="S185" t="str">
            <v>mn €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-1.2810000000000001</v>
          </cell>
          <cell r="AD185">
            <v>-3.892199474890476</v>
          </cell>
          <cell r="AE185">
            <v>-3.8013569104070868</v>
          </cell>
          <cell r="AF185">
            <v>-24.602110782433357</v>
          </cell>
          <cell r="AG185">
            <v>-15.394138962959907</v>
          </cell>
          <cell r="AH185">
            <v>-4.8329675845388849</v>
          </cell>
          <cell r="AI185">
            <v>35.651905070581158</v>
          </cell>
          <cell r="AJ185">
            <v>45.883795785713382</v>
          </cell>
          <cell r="AK185">
            <v>44.124874649587198</v>
          </cell>
          <cell r="AL185">
            <v>44.478931977281498</v>
          </cell>
          <cell r="AM185">
            <v>44.796325427232262</v>
          </cell>
          <cell r="AN185">
            <v>44.936906010483952</v>
          </cell>
          <cell r="AO185">
            <v>31.052274106369477</v>
          </cell>
          <cell r="AP185">
            <v>31.364413840605135</v>
          </cell>
          <cell r="AQ185">
            <v>31.680064657514116</v>
          </cell>
          <cell r="AR185">
            <v>31.999244419234373</v>
          </cell>
          <cell r="AS185">
            <v>32.320626902750007</v>
          </cell>
          <cell r="AT185">
            <v>145.68882864013935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</row>
        <row r="186">
          <cell r="Q186" t="str">
            <v>Addition discounted</v>
          </cell>
          <cell r="S186" t="str">
            <v>mn €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12.249747597727817</v>
          </cell>
          <cell r="AQ186">
            <v>11.509794238173139</v>
          </cell>
          <cell r="AR186">
            <v>10.814657251288462</v>
          </cell>
          <cell r="AS186">
            <v>10.161184753356151</v>
          </cell>
          <cell r="AT186">
            <v>42.607137649402965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</row>
        <row r="187">
          <cell r="Q187" t="str">
            <v>Addition</v>
          </cell>
          <cell r="S187" t="str">
            <v>mn €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208.03063581230131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</row>
        <row r="188">
          <cell r="Q188" t="str">
            <v>Cash-flow after tax</v>
          </cell>
          <cell r="S188" t="str">
            <v>mn €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-1.2810000000000001</v>
          </cell>
          <cell r="AD188">
            <v>-3.892199474890476</v>
          </cell>
          <cell r="AE188">
            <v>-3.8013569104070868</v>
          </cell>
          <cell r="AF188">
            <v>-24.602110782433357</v>
          </cell>
          <cell r="AG188">
            <v>-15.394138962959907</v>
          </cell>
          <cell r="AH188">
            <v>-4.8329675845388849</v>
          </cell>
          <cell r="AI188">
            <v>35.651905070581158</v>
          </cell>
          <cell r="AJ188">
            <v>45.883795785713382</v>
          </cell>
          <cell r="AK188">
            <v>44.124874649587198</v>
          </cell>
          <cell r="AL188">
            <v>44.478931977281498</v>
          </cell>
          <cell r="AM188">
            <v>44.796325427232262</v>
          </cell>
          <cell r="AN188">
            <v>44.936906010483952</v>
          </cell>
          <cell r="AO188">
            <v>239.08290991867079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AI113"/>
  <sheetViews>
    <sheetView tabSelected="1" zoomScale="70" zoomScaleNormal="70" workbookViewId="0">
      <pane ySplit="6" topLeftCell="A79" activePane="bottomLeft" state="frozen"/>
      <selection pane="bottomLeft" activeCell="F2" sqref="F2"/>
    </sheetView>
  </sheetViews>
  <sheetFormatPr baseColWidth="10" defaultColWidth="11.42578125" defaultRowHeight="15" outlineLevelRow="1"/>
  <cols>
    <col min="1" max="1" width="80.42578125" style="38" customWidth="1"/>
    <col min="2" max="2" width="8.7109375" style="38" customWidth="1"/>
    <col min="3" max="3" width="10.28515625" style="38" customWidth="1"/>
    <col min="4" max="4" width="8" style="38" bestFit="1" customWidth="1"/>
    <col min="5" max="34" width="8.7109375" style="38" customWidth="1"/>
    <col min="35" max="35" width="12.28515625" style="38" bestFit="1" customWidth="1"/>
    <col min="36" max="16384" width="11.42578125" style="1"/>
  </cols>
  <sheetData>
    <row r="1" spans="1:35" ht="18.75">
      <c r="C1" s="1"/>
      <c r="D1" s="1"/>
      <c r="E1" s="1"/>
      <c r="F1" s="1"/>
      <c r="G1" s="1"/>
      <c r="H1" s="12"/>
      <c r="I1" s="12"/>
      <c r="J1" s="12"/>
      <c r="K1" s="12"/>
      <c r="L1" s="12"/>
      <c r="M1" s="12"/>
      <c r="N1" s="18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5" s="19" customFormat="1" ht="18.75">
      <c r="A2" s="66" t="s">
        <v>84</v>
      </c>
      <c r="B2" s="18"/>
      <c r="C2" s="65" t="s">
        <v>39</v>
      </c>
      <c r="D2" s="62"/>
      <c r="E2" s="18"/>
      <c r="F2" s="18"/>
      <c r="G2" s="37"/>
      <c r="H2" s="20"/>
      <c r="I2" s="18"/>
      <c r="J2" s="18"/>
      <c r="K2" s="18"/>
      <c r="L2" s="20"/>
      <c r="M2" s="40"/>
      <c r="N2" s="28" t="s">
        <v>32</v>
      </c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18"/>
    </row>
    <row r="3" spans="1:35" s="19" customFormat="1" ht="18.75">
      <c r="A3" s="67" t="s">
        <v>83</v>
      </c>
      <c r="B3" s="18"/>
      <c r="C3" s="64" t="s">
        <v>38</v>
      </c>
      <c r="D3" s="61"/>
      <c r="E3" s="18"/>
      <c r="F3" s="18"/>
      <c r="G3" s="37"/>
      <c r="H3" s="20"/>
      <c r="I3" s="18"/>
      <c r="J3" s="18"/>
      <c r="K3" s="18"/>
      <c r="L3" s="20"/>
      <c r="M3" s="44"/>
      <c r="N3" s="28" t="s">
        <v>33</v>
      </c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18"/>
    </row>
    <row r="4" spans="1:35" s="19" customFormat="1" ht="18.75">
      <c r="A4" s="66" t="s">
        <v>14</v>
      </c>
      <c r="B4" s="18"/>
      <c r="C4" s="59" t="s">
        <v>42</v>
      </c>
      <c r="D4" s="60"/>
      <c r="M4" s="45"/>
      <c r="N4" s="28" t="s">
        <v>34</v>
      </c>
      <c r="AI4" s="18"/>
    </row>
    <row r="5" spans="1:35" ht="42" customHeight="1">
      <c r="C5" s="114" t="s">
        <v>79</v>
      </c>
    </row>
    <row r="6" spans="1:35">
      <c r="A6" s="2"/>
      <c r="B6" s="130"/>
      <c r="C6" s="129" t="s">
        <v>58</v>
      </c>
      <c r="D6" s="126">
        <f t="shared" ref="D6:O6" si="0">C6+1</f>
        <v>2023</v>
      </c>
      <c r="E6" s="126">
        <f t="shared" si="0"/>
        <v>2024</v>
      </c>
      <c r="F6" s="127">
        <f t="shared" si="0"/>
        <v>2025</v>
      </c>
      <c r="G6" s="127">
        <f t="shared" si="0"/>
        <v>2026</v>
      </c>
      <c r="H6" s="127">
        <f t="shared" si="0"/>
        <v>2027</v>
      </c>
      <c r="I6" s="127">
        <f>H6+1</f>
        <v>2028</v>
      </c>
      <c r="J6" s="127">
        <f t="shared" si="0"/>
        <v>2029</v>
      </c>
      <c r="K6" s="128">
        <f t="shared" si="0"/>
        <v>2030</v>
      </c>
      <c r="L6" s="128">
        <f t="shared" si="0"/>
        <v>2031</v>
      </c>
      <c r="M6" s="128">
        <f t="shared" si="0"/>
        <v>2032</v>
      </c>
      <c r="N6" s="128">
        <f t="shared" si="0"/>
        <v>2033</v>
      </c>
      <c r="O6" s="128">
        <f t="shared" si="0"/>
        <v>2034</v>
      </c>
      <c r="P6" s="128">
        <f>O6+1</f>
        <v>2035</v>
      </c>
      <c r="Q6" s="128">
        <f t="shared" ref="Q6" si="1">P6+1</f>
        <v>2036</v>
      </c>
      <c r="R6" s="128">
        <f t="shared" ref="R6" si="2">Q6+1</f>
        <v>2037</v>
      </c>
      <c r="S6" s="128">
        <f t="shared" ref="S6" si="3">R6+1</f>
        <v>2038</v>
      </c>
      <c r="T6" s="128">
        <f t="shared" ref="T6" si="4">S6+1</f>
        <v>2039</v>
      </c>
      <c r="U6" s="128">
        <f t="shared" ref="U6" si="5">T6+1</f>
        <v>2040</v>
      </c>
      <c r="V6" s="128">
        <f t="shared" ref="V6" si="6">U6+1</f>
        <v>2041</v>
      </c>
      <c r="W6" s="128">
        <f t="shared" ref="W6" si="7">V6+1</f>
        <v>2042</v>
      </c>
      <c r="X6" s="128">
        <f t="shared" ref="X6" si="8">W6+1</f>
        <v>2043</v>
      </c>
      <c r="Y6" s="128">
        <f t="shared" ref="Y6" si="9">X6+1</f>
        <v>2044</v>
      </c>
      <c r="Z6" s="128">
        <f t="shared" ref="Z6" si="10">Y6+1</f>
        <v>2045</v>
      </c>
      <c r="AA6" s="128">
        <f t="shared" ref="AA6" si="11">Z6+1</f>
        <v>2046</v>
      </c>
      <c r="AB6" s="128">
        <f t="shared" ref="AB6" si="12">AA6+1</f>
        <v>2047</v>
      </c>
      <c r="AC6" s="128">
        <f t="shared" ref="AC6" si="13">AB6+1</f>
        <v>2048</v>
      </c>
      <c r="AD6" s="128">
        <f t="shared" ref="AD6" si="14">AC6+1</f>
        <v>2049</v>
      </c>
      <c r="AE6" s="128">
        <f t="shared" ref="AE6" si="15">AD6+1</f>
        <v>2050</v>
      </c>
      <c r="AF6" s="128">
        <f t="shared" ref="AF6" si="16">AE6+1</f>
        <v>2051</v>
      </c>
      <c r="AG6" s="128">
        <f t="shared" ref="AG6" si="17">AF6+1</f>
        <v>2052</v>
      </c>
      <c r="AH6" s="128">
        <f t="shared" ref="AH6" si="18">AG6+1</f>
        <v>2053</v>
      </c>
      <c r="AI6" s="85" t="s">
        <v>4</v>
      </c>
    </row>
    <row r="7" spans="1:35">
      <c r="A7" s="124" t="s">
        <v>81</v>
      </c>
      <c r="C7" s="144"/>
      <c r="D7" s="144"/>
      <c r="E7" s="123"/>
      <c r="F7" s="89"/>
      <c r="G7" s="89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115"/>
    </row>
    <row r="8" spans="1:35">
      <c r="A8" s="125" t="s">
        <v>80</v>
      </c>
      <c r="C8" s="123"/>
      <c r="D8" s="123"/>
      <c r="E8" s="89"/>
      <c r="F8" s="89"/>
      <c r="G8" s="89"/>
      <c r="H8" s="89"/>
      <c r="I8" s="89"/>
      <c r="J8" s="145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115"/>
    </row>
    <row r="9" spans="1:35">
      <c r="A9" s="125" t="s">
        <v>34</v>
      </c>
      <c r="C9" s="123"/>
      <c r="D9" s="123"/>
      <c r="E9" s="123"/>
      <c r="F9" s="89"/>
      <c r="G9" s="89"/>
      <c r="H9" s="89"/>
      <c r="I9" s="89"/>
      <c r="J9" s="89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115"/>
    </row>
    <row r="10" spans="1:35" s="25" customFormat="1">
      <c r="A10" s="54"/>
      <c r="B10" s="95"/>
      <c r="C10" s="122"/>
      <c r="D10" s="122"/>
      <c r="E10" s="122"/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1"/>
    </row>
    <row r="11" spans="1:35">
      <c r="A11" s="83" t="s">
        <v>56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</row>
    <row r="12" spans="1:35" s="25" customFormat="1">
      <c r="A12" s="87"/>
      <c r="B12" s="88"/>
      <c r="C12" s="88"/>
      <c r="D12" s="88"/>
      <c r="E12" s="88"/>
      <c r="F12" s="88"/>
      <c r="G12" s="88"/>
      <c r="H12" s="88"/>
      <c r="I12" s="88"/>
      <c r="J12" s="47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</row>
    <row r="13" spans="1:35">
      <c r="A13" s="48" t="s">
        <v>23</v>
      </c>
      <c r="B13" s="47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7"/>
    </row>
    <row r="14" spans="1:35" outlineLevel="1">
      <c r="A14" s="2"/>
      <c r="B14" s="3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"/>
    </row>
    <row r="15" spans="1:35">
      <c r="A15" s="11" t="s">
        <v>72</v>
      </c>
      <c r="B15" s="5" t="s">
        <v>28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71">
        <f>SUM(C15:AH15)</f>
        <v>0</v>
      </c>
    </row>
    <row r="16" spans="1:35" outlineLevel="1">
      <c r="A16" s="2"/>
      <c r="B16" s="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79"/>
    </row>
    <row r="17" spans="1:35">
      <c r="A17" s="11" t="s">
        <v>73</v>
      </c>
      <c r="B17" s="5" t="s">
        <v>28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71">
        <f>SUM(C17:AH17)</f>
        <v>0</v>
      </c>
    </row>
    <row r="18" spans="1:35" outlineLevel="1">
      <c r="A18" s="2"/>
      <c r="B18" s="3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79"/>
    </row>
    <row r="19" spans="1:35">
      <c r="A19" s="10" t="s">
        <v>27</v>
      </c>
      <c r="B19" s="5" t="s">
        <v>28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71">
        <f>SUM(C19:AH19)</f>
        <v>0</v>
      </c>
    </row>
    <row r="20" spans="1:35" outlineLevel="1">
      <c r="A20" s="2"/>
      <c r="B20" s="3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79"/>
    </row>
    <row r="21" spans="1:35">
      <c r="A21" s="11" t="s">
        <v>74</v>
      </c>
      <c r="B21" s="5" t="s">
        <v>28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71">
        <f>SUM(C21:AH21)</f>
        <v>0</v>
      </c>
    </row>
    <row r="22" spans="1:35" outlineLevel="1">
      <c r="A22" s="2"/>
      <c r="B22" s="3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79"/>
    </row>
    <row r="23" spans="1:35" ht="17.25">
      <c r="A23" s="10" t="s">
        <v>7</v>
      </c>
      <c r="B23" s="5" t="s">
        <v>28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71">
        <f>SUM(C23:AH23)</f>
        <v>0</v>
      </c>
    </row>
    <row r="24" spans="1:35" outlineLevel="1">
      <c r="A24" s="2"/>
      <c r="B24" s="3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79"/>
    </row>
    <row r="25" spans="1:35">
      <c r="A25" s="11" t="s">
        <v>75</v>
      </c>
      <c r="B25" s="5" t="s">
        <v>28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71">
        <f>SUM(C25:AH25)</f>
        <v>0</v>
      </c>
    </row>
    <row r="26" spans="1:35" outlineLevel="1">
      <c r="A26" s="2"/>
      <c r="B26" s="3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80"/>
    </row>
    <row r="27" spans="1:35">
      <c r="A27" s="11" t="s">
        <v>76</v>
      </c>
      <c r="B27" s="5" t="s">
        <v>28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71">
        <f>SUM(C27:AH27)</f>
        <v>0</v>
      </c>
    </row>
    <row r="28" spans="1:35" outlineLevel="1">
      <c r="A28" s="2"/>
      <c r="B28" s="3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79"/>
    </row>
    <row r="29" spans="1:35">
      <c r="A29" s="11" t="s">
        <v>78</v>
      </c>
      <c r="B29" s="5" t="s">
        <v>28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71">
        <f>SUM(C29:AH29)</f>
        <v>0</v>
      </c>
    </row>
    <row r="30" spans="1:35" outlineLevel="1">
      <c r="A30" s="2"/>
      <c r="B30" s="3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79"/>
    </row>
    <row r="31" spans="1:35">
      <c r="A31" s="11" t="s">
        <v>77</v>
      </c>
      <c r="B31" s="5" t="s">
        <v>28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71">
        <f>SUM(C31:AH31)</f>
        <v>0</v>
      </c>
    </row>
    <row r="32" spans="1:35" outlineLevel="1">
      <c r="A32" s="2"/>
      <c r="B32" s="3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81"/>
    </row>
    <row r="33" spans="1:35">
      <c r="A33" s="48" t="s">
        <v>41</v>
      </c>
      <c r="B33" s="47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82"/>
    </row>
    <row r="34" spans="1:35" outlineLevel="1">
      <c r="A34" s="2"/>
      <c r="B34" s="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81"/>
    </row>
    <row r="35" spans="1:35">
      <c r="A35" s="11" t="s">
        <v>40</v>
      </c>
      <c r="B35" s="5" t="s">
        <v>28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71">
        <f>SUM(C35:AH35)</f>
        <v>0</v>
      </c>
    </row>
    <row r="36" spans="1:35">
      <c r="A36" s="2"/>
      <c r="B36" s="3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79"/>
    </row>
    <row r="37" spans="1:35">
      <c r="A37" s="11" t="s">
        <v>59</v>
      </c>
      <c r="B37" s="5" t="s">
        <v>28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71">
        <f>SUM(C37:AH37)</f>
        <v>0</v>
      </c>
    </row>
    <row r="38" spans="1:35" outlineLevel="1">
      <c r="A38" s="2"/>
      <c r="B38" s="3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79"/>
    </row>
    <row r="39" spans="1:35">
      <c r="A39" s="10" t="s">
        <v>15</v>
      </c>
      <c r="B39" s="5" t="s">
        <v>28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71">
        <f>SUM(C39:AH39)</f>
        <v>0</v>
      </c>
    </row>
    <row r="40" spans="1:35" outlineLevel="1">
      <c r="A40" s="2"/>
      <c r="B40" s="3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79"/>
    </row>
    <row r="41" spans="1:35">
      <c r="A41" s="11" t="s">
        <v>60</v>
      </c>
      <c r="B41" s="5" t="s">
        <v>28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71">
        <f>SUM(C41:AH41)</f>
        <v>0</v>
      </c>
    </row>
    <row r="42" spans="1:35" outlineLevel="1">
      <c r="A42" s="2"/>
      <c r="B42" s="3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79"/>
    </row>
    <row r="43" spans="1:35" ht="17.25">
      <c r="A43" s="10" t="s">
        <v>8</v>
      </c>
      <c r="B43" s="5" t="s">
        <v>28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71">
        <f>SUM(C43:AH43)</f>
        <v>0</v>
      </c>
    </row>
    <row r="44" spans="1:35" outlineLevel="1">
      <c r="A44" s="2"/>
      <c r="B44" s="3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79"/>
    </row>
    <row r="45" spans="1:35">
      <c r="A45" s="11" t="s">
        <v>61</v>
      </c>
      <c r="B45" s="5" t="s">
        <v>28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71">
        <f>SUM(C45:AH45)</f>
        <v>0</v>
      </c>
    </row>
    <row r="46" spans="1:35" outlineLevel="1">
      <c r="A46" s="2"/>
      <c r="B46" s="3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80"/>
    </row>
    <row r="47" spans="1:35">
      <c r="A47" s="11" t="s">
        <v>62</v>
      </c>
      <c r="B47" s="5" t="s">
        <v>28</v>
      </c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71">
        <f>SUM(C47:AH47)</f>
        <v>0</v>
      </c>
    </row>
    <row r="48" spans="1:35" outlineLevel="1">
      <c r="A48" s="2"/>
      <c r="B48" s="3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79"/>
    </row>
    <row r="49" spans="1:35">
      <c r="A49" s="11" t="s">
        <v>63</v>
      </c>
      <c r="B49" s="5" t="s">
        <v>28</v>
      </c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71">
        <f>SUM(C49:AH49)</f>
        <v>0</v>
      </c>
    </row>
    <row r="50" spans="1:35" outlineLevel="1">
      <c r="A50" s="2"/>
      <c r="B50" s="3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79"/>
    </row>
    <row r="51" spans="1:35">
      <c r="A51" s="39" t="s">
        <v>64</v>
      </c>
      <c r="B51" s="41" t="s">
        <v>28</v>
      </c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71">
        <f>SUM(C51:AH51)</f>
        <v>0</v>
      </c>
    </row>
    <row r="52" spans="1:35" outlineLevel="1">
      <c r="A52" s="2"/>
      <c r="B52" s="3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81"/>
    </row>
    <row r="53" spans="1:35" outlineLevel="1">
      <c r="A53" s="48" t="s">
        <v>29</v>
      </c>
      <c r="B53" s="47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82"/>
    </row>
    <row r="54" spans="1:35" outlineLevel="1">
      <c r="A54" s="2"/>
      <c r="B54" s="3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86"/>
    </row>
    <row r="55" spans="1:35" outlineLevel="1">
      <c r="A55" s="11" t="s">
        <v>65</v>
      </c>
      <c r="B55" s="5" t="s">
        <v>28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71">
        <f>SUM(C55:AH55)</f>
        <v>0</v>
      </c>
    </row>
    <row r="56" spans="1:35" outlineLevel="1">
      <c r="A56" s="2"/>
      <c r="B56" s="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79"/>
    </row>
    <row r="57" spans="1:35" outlineLevel="1">
      <c r="A57" s="11" t="s">
        <v>66</v>
      </c>
      <c r="B57" s="5" t="s">
        <v>28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71">
        <f>SUM(C57:AH57)</f>
        <v>0</v>
      </c>
    </row>
    <row r="58" spans="1:35" outlineLevel="1">
      <c r="A58" s="2"/>
      <c r="B58" s="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79"/>
    </row>
    <row r="59" spans="1:35" outlineLevel="1">
      <c r="A59" s="10" t="s">
        <v>15</v>
      </c>
      <c r="B59" s="5" t="s">
        <v>28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71">
        <f>SUM(C59:AH59)</f>
        <v>0</v>
      </c>
    </row>
    <row r="60" spans="1:35" outlineLevel="1">
      <c r="A60" s="2"/>
      <c r="B60" s="3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79"/>
    </row>
    <row r="61" spans="1:35" outlineLevel="1">
      <c r="A61" s="11" t="s">
        <v>67</v>
      </c>
      <c r="B61" s="5" t="s">
        <v>28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71">
        <f>SUM(C61:AH61)</f>
        <v>0</v>
      </c>
    </row>
    <row r="62" spans="1:35" outlineLevel="1">
      <c r="A62" s="2"/>
      <c r="B62" s="3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79"/>
    </row>
    <row r="63" spans="1:35" ht="17.25" outlineLevel="1">
      <c r="A63" s="10" t="s">
        <v>8</v>
      </c>
      <c r="B63" s="5" t="s">
        <v>28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71">
        <f>SUM(C63:AH63)</f>
        <v>0</v>
      </c>
    </row>
    <row r="64" spans="1:35" outlineLevel="1">
      <c r="A64" s="2"/>
      <c r="B64" s="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79"/>
    </row>
    <row r="65" spans="1:35" outlineLevel="1">
      <c r="A65" s="11" t="s">
        <v>68</v>
      </c>
      <c r="B65" s="5" t="s">
        <v>28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71">
        <f>SUM(C65:AH65)</f>
        <v>0</v>
      </c>
    </row>
    <row r="66" spans="1:35" outlineLevel="1">
      <c r="A66" s="2"/>
      <c r="B66" s="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80"/>
    </row>
    <row r="67" spans="1:35" outlineLevel="1">
      <c r="A67" s="11" t="s">
        <v>69</v>
      </c>
      <c r="B67" s="5" t="s">
        <v>28</v>
      </c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71">
        <f>SUM(C67:AH67)</f>
        <v>0</v>
      </c>
    </row>
    <row r="68" spans="1:35" outlineLevel="1">
      <c r="A68" s="2"/>
      <c r="B68" s="3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79"/>
    </row>
    <row r="69" spans="1:35" outlineLevel="1">
      <c r="A69" s="11" t="s">
        <v>70</v>
      </c>
      <c r="B69" s="5" t="s">
        <v>28</v>
      </c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71">
        <f>SUM(C69:AH69)</f>
        <v>0</v>
      </c>
    </row>
    <row r="70" spans="1:35" outlineLevel="1">
      <c r="A70" s="2"/>
      <c r="B70" s="3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79"/>
    </row>
    <row r="71" spans="1:35" outlineLevel="1">
      <c r="A71" s="39" t="s">
        <v>71</v>
      </c>
      <c r="B71" s="41" t="s">
        <v>28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71">
        <f>SUM(C71:AH71)</f>
        <v>0</v>
      </c>
    </row>
    <row r="72" spans="1:35" outlineLevel="1">
      <c r="A72" s="2"/>
      <c r="B72" s="3"/>
      <c r="C72" s="4"/>
      <c r="D72" s="4"/>
      <c r="E72" s="116"/>
      <c r="F72" s="116"/>
      <c r="G72" s="4"/>
      <c r="H72" s="4"/>
      <c r="I72" s="4"/>
      <c r="J72" s="116"/>
      <c r="K72" s="116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6"/>
    </row>
    <row r="73" spans="1:35" outlineLevel="1">
      <c r="A73" s="2"/>
      <c r="B73" s="3"/>
      <c r="C73" s="4"/>
      <c r="D73" s="4"/>
      <c r="E73" s="116"/>
      <c r="F73" s="116"/>
      <c r="G73" s="4"/>
      <c r="H73" s="4"/>
      <c r="I73" s="4"/>
      <c r="J73" s="116"/>
      <c r="K73" s="116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</row>
    <row r="74" spans="1:35">
      <c r="A74" s="39" t="s">
        <v>22</v>
      </c>
      <c r="B74" s="41" t="s">
        <v>28</v>
      </c>
      <c r="C74" s="68">
        <f t="shared" ref="C74:Q74" si="19">SUM(C15,C19,C23,C25,C27,C29,C35,C39,C43,C45,C47,C49,C51,C31,C55,C59,C63,C65,C67,C69,C71)</f>
        <v>0</v>
      </c>
      <c r="D74" s="68">
        <f t="shared" si="19"/>
        <v>0</v>
      </c>
      <c r="E74" s="68">
        <f>SUM(E15,E19,E23,E25,E27,E29,E35,E39,E43,E45,E47,E49,E51,E31,E55,E59,E63,E65,E67,E69,E71)</f>
        <v>0</v>
      </c>
      <c r="F74" s="117">
        <f t="shared" si="19"/>
        <v>0</v>
      </c>
      <c r="G74" s="68">
        <f>SUM(G15,G19,G23,G25,G27,G29,G35,G39,G43,G45,G47,G49,G51,G31,G55,G59,G63,G65,G67,G69,G71)</f>
        <v>0</v>
      </c>
      <c r="H74" s="68">
        <f t="shared" si="19"/>
        <v>0</v>
      </c>
      <c r="I74" s="68">
        <f t="shared" si="19"/>
        <v>0</v>
      </c>
      <c r="J74" s="68">
        <f t="shared" si="19"/>
        <v>0</v>
      </c>
      <c r="K74" s="117">
        <f t="shared" si="19"/>
        <v>0</v>
      </c>
      <c r="L74" s="68">
        <f t="shared" si="19"/>
        <v>0</v>
      </c>
      <c r="M74" s="68">
        <f t="shared" si="19"/>
        <v>0</v>
      </c>
      <c r="N74" s="68">
        <f t="shared" si="19"/>
        <v>0</v>
      </c>
      <c r="O74" s="68">
        <f t="shared" si="19"/>
        <v>0</v>
      </c>
      <c r="P74" s="68">
        <f t="shared" si="19"/>
        <v>0</v>
      </c>
      <c r="Q74" s="68">
        <f t="shared" si="19"/>
        <v>0</v>
      </c>
      <c r="R74" s="68">
        <f t="shared" ref="R74:AG74" si="20">SUM(R15,R19,R23,R25,R27,R29,R35,R39,R43,R45,R47,R49,R51,R31,R55,R59,R63,R65,R67,R69,R71)</f>
        <v>0</v>
      </c>
      <c r="S74" s="68">
        <f t="shared" si="20"/>
        <v>0</v>
      </c>
      <c r="T74" s="68">
        <f t="shared" si="20"/>
        <v>0</v>
      </c>
      <c r="U74" s="68">
        <f t="shared" si="20"/>
        <v>0</v>
      </c>
      <c r="V74" s="68">
        <f t="shared" si="20"/>
        <v>0</v>
      </c>
      <c r="W74" s="68">
        <f t="shared" si="20"/>
        <v>0</v>
      </c>
      <c r="X74" s="68">
        <f t="shared" si="20"/>
        <v>0</v>
      </c>
      <c r="Y74" s="68">
        <f t="shared" si="20"/>
        <v>0</v>
      </c>
      <c r="Z74" s="68">
        <f t="shared" si="20"/>
        <v>0</v>
      </c>
      <c r="AA74" s="68">
        <f t="shared" si="20"/>
        <v>0</v>
      </c>
      <c r="AB74" s="68">
        <f t="shared" si="20"/>
        <v>0</v>
      </c>
      <c r="AC74" s="68">
        <f t="shared" si="20"/>
        <v>0</v>
      </c>
      <c r="AD74" s="68">
        <f t="shared" si="20"/>
        <v>0</v>
      </c>
      <c r="AE74" s="68">
        <f t="shared" si="20"/>
        <v>0</v>
      </c>
      <c r="AF74" s="68">
        <f t="shared" si="20"/>
        <v>0</v>
      </c>
      <c r="AG74" s="68">
        <f t="shared" si="20"/>
        <v>0</v>
      </c>
      <c r="AH74" s="68">
        <f t="shared" ref="AH74" si="21">SUM(AH15,AH19,AH23,AH25,AH27,AH29,AH35,AH39,AH43,AH45,AH47,AH49,AH51,AH31,AH55,AH59,AH63,AH65,AH67,AH69,AH71)</f>
        <v>0</v>
      </c>
      <c r="AI74" s="71">
        <f t="shared" ref="AI74:AI78" si="22">SUM(C74:AH74)</f>
        <v>0</v>
      </c>
    </row>
    <row r="75" spans="1:35" s="29" customFormat="1">
      <c r="A75" s="51" t="s">
        <v>21</v>
      </c>
      <c r="B75" s="41" t="s">
        <v>28</v>
      </c>
      <c r="C75" s="68">
        <f>C76+C77</f>
        <v>0</v>
      </c>
      <c r="D75" s="68">
        <f t="shared" ref="D75:Q75" si="23">D76+D77</f>
        <v>0</v>
      </c>
      <c r="E75" s="68">
        <f t="shared" si="23"/>
        <v>0</v>
      </c>
      <c r="F75" s="117">
        <f t="shared" si="23"/>
        <v>0</v>
      </c>
      <c r="G75" s="68">
        <f t="shared" si="23"/>
        <v>0</v>
      </c>
      <c r="H75" s="68">
        <f t="shared" si="23"/>
        <v>0</v>
      </c>
      <c r="I75" s="68">
        <f t="shared" si="23"/>
        <v>0</v>
      </c>
      <c r="J75" s="68">
        <f t="shared" si="23"/>
        <v>0</v>
      </c>
      <c r="K75" s="117">
        <f t="shared" si="23"/>
        <v>0</v>
      </c>
      <c r="L75" s="68">
        <f t="shared" si="23"/>
        <v>0</v>
      </c>
      <c r="M75" s="68">
        <f t="shared" si="23"/>
        <v>0</v>
      </c>
      <c r="N75" s="68">
        <f t="shared" si="23"/>
        <v>0</v>
      </c>
      <c r="O75" s="68">
        <f>O76+O77</f>
        <v>0</v>
      </c>
      <c r="P75" s="68">
        <f t="shared" si="23"/>
        <v>0</v>
      </c>
      <c r="Q75" s="68">
        <f t="shared" si="23"/>
        <v>0</v>
      </c>
      <c r="R75" s="68">
        <f t="shared" ref="R75:AG75" si="24">R76+R77</f>
        <v>0</v>
      </c>
      <c r="S75" s="68">
        <f t="shared" si="24"/>
        <v>0</v>
      </c>
      <c r="T75" s="68">
        <f t="shared" si="24"/>
        <v>0</v>
      </c>
      <c r="U75" s="68">
        <f t="shared" si="24"/>
        <v>0</v>
      </c>
      <c r="V75" s="68">
        <f t="shared" si="24"/>
        <v>0</v>
      </c>
      <c r="W75" s="68">
        <f t="shared" si="24"/>
        <v>0</v>
      </c>
      <c r="X75" s="68">
        <f t="shared" si="24"/>
        <v>0</v>
      </c>
      <c r="Y75" s="68">
        <f t="shared" si="24"/>
        <v>0</v>
      </c>
      <c r="Z75" s="68">
        <f t="shared" si="24"/>
        <v>0</v>
      </c>
      <c r="AA75" s="68">
        <f t="shared" si="24"/>
        <v>0</v>
      </c>
      <c r="AB75" s="68">
        <f t="shared" si="24"/>
        <v>0</v>
      </c>
      <c r="AC75" s="68">
        <f t="shared" si="24"/>
        <v>0</v>
      </c>
      <c r="AD75" s="68">
        <f t="shared" si="24"/>
        <v>0</v>
      </c>
      <c r="AE75" s="68">
        <f t="shared" si="24"/>
        <v>0</v>
      </c>
      <c r="AF75" s="68">
        <f t="shared" si="24"/>
        <v>0</v>
      </c>
      <c r="AG75" s="68">
        <f t="shared" si="24"/>
        <v>0</v>
      </c>
      <c r="AH75" s="68">
        <f t="shared" ref="AH75" si="25">AH76+AH77</f>
        <v>0</v>
      </c>
      <c r="AI75" s="71">
        <f>SUM(C75:AH75)</f>
        <v>0</v>
      </c>
    </row>
    <row r="76" spans="1:35" s="29" customFormat="1">
      <c r="A76" s="52" t="s">
        <v>9</v>
      </c>
      <c r="B76" s="41" t="s">
        <v>28</v>
      </c>
      <c r="C76" s="68">
        <f>C15+C23+C25+C27+C29+C19+C31</f>
        <v>0</v>
      </c>
      <c r="D76" s="68">
        <f t="shared" ref="D76:Q76" si="26">D15+D23+D25+D27+D29+D19+D31</f>
        <v>0</v>
      </c>
      <c r="E76" s="68">
        <f t="shared" si="26"/>
        <v>0</v>
      </c>
      <c r="F76" s="118">
        <f t="shared" si="26"/>
        <v>0</v>
      </c>
      <c r="G76" s="68">
        <f t="shared" si="26"/>
        <v>0</v>
      </c>
      <c r="H76" s="68">
        <f t="shared" si="26"/>
        <v>0</v>
      </c>
      <c r="I76" s="68">
        <f t="shared" si="26"/>
        <v>0</v>
      </c>
      <c r="J76" s="68">
        <f t="shared" si="26"/>
        <v>0</v>
      </c>
      <c r="K76" s="118">
        <f t="shared" si="26"/>
        <v>0</v>
      </c>
      <c r="L76" s="68">
        <f t="shared" si="26"/>
        <v>0</v>
      </c>
      <c r="M76" s="68">
        <f t="shared" si="26"/>
        <v>0</v>
      </c>
      <c r="N76" s="68">
        <f t="shared" si="26"/>
        <v>0</v>
      </c>
      <c r="O76" s="68">
        <f t="shared" si="26"/>
        <v>0</v>
      </c>
      <c r="P76" s="68">
        <f t="shared" si="26"/>
        <v>0</v>
      </c>
      <c r="Q76" s="68">
        <f t="shared" si="26"/>
        <v>0</v>
      </c>
      <c r="R76" s="68">
        <f t="shared" ref="R76:AG76" si="27">R15+R23+R25+R27+R29+R19+R31</f>
        <v>0</v>
      </c>
      <c r="S76" s="68">
        <f t="shared" si="27"/>
        <v>0</v>
      </c>
      <c r="T76" s="68">
        <f t="shared" si="27"/>
        <v>0</v>
      </c>
      <c r="U76" s="68">
        <f t="shared" si="27"/>
        <v>0</v>
      </c>
      <c r="V76" s="68">
        <f t="shared" si="27"/>
        <v>0</v>
      </c>
      <c r="W76" s="68">
        <f t="shared" si="27"/>
        <v>0</v>
      </c>
      <c r="X76" s="68">
        <f t="shared" si="27"/>
        <v>0</v>
      </c>
      <c r="Y76" s="68">
        <f t="shared" si="27"/>
        <v>0</v>
      </c>
      <c r="Z76" s="68">
        <f t="shared" si="27"/>
        <v>0</v>
      </c>
      <c r="AA76" s="68">
        <f t="shared" si="27"/>
        <v>0</v>
      </c>
      <c r="AB76" s="68">
        <f t="shared" si="27"/>
        <v>0</v>
      </c>
      <c r="AC76" s="68">
        <f t="shared" si="27"/>
        <v>0</v>
      </c>
      <c r="AD76" s="68">
        <f t="shared" si="27"/>
        <v>0</v>
      </c>
      <c r="AE76" s="68">
        <f t="shared" si="27"/>
        <v>0</v>
      </c>
      <c r="AF76" s="68">
        <f t="shared" si="27"/>
        <v>0</v>
      </c>
      <c r="AG76" s="68">
        <f t="shared" si="27"/>
        <v>0</v>
      </c>
      <c r="AH76" s="68">
        <f t="shared" ref="AH76" si="28">AH15+AH23+AH25+AH27+AH29+AH19+AH31</f>
        <v>0</v>
      </c>
      <c r="AI76" s="71">
        <f t="shared" si="22"/>
        <v>0</v>
      </c>
    </row>
    <row r="77" spans="1:35">
      <c r="A77" s="50" t="s">
        <v>10</v>
      </c>
      <c r="B77" s="41" t="s">
        <v>28</v>
      </c>
      <c r="C77" s="68">
        <f>C35+C39+C43+C45+C47+C49+C51</f>
        <v>0</v>
      </c>
      <c r="D77" s="68">
        <f t="shared" ref="D77:Q77" si="29">D35+D39+D43+D45+D47+D49+D51</f>
        <v>0</v>
      </c>
      <c r="E77" s="68">
        <f t="shared" si="29"/>
        <v>0</v>
      </c>
      <c r="F77" s="117">
        <f t="shared" si="29"/>
        <v>0</v>
      </c>
      <c r="G77" s="68">
        <f t="shared" si="29"/>
        <v>0</v>
      </c>
      <c r="H77" s="68">
        <f t="shared" si="29"/>
        <v>0</v>
      </c>
      <c r="I77" s="68">
        <f t="shared" si="29"/>
        <v>0</v>
      </c>
      <c r="J77" s="68">
        <f t="shared" si="29"/>
        <v>0</v>
      </c>
      <c r="K77" s="117">
        <f t="shared" si="29"/>
        <v>0</v>
      </c>
      <c r="L77" s="68">
        <f t="shared" si="29"/>
        <v>0</v>
      </c>
      <c r="M77" s="68">
        <f t="shared" si="29"/>
        <v>0</v>
      </c>
      <c r="N77" s="68">
        <f t="shared" si="29"/>
        <v>0</v>
      </c>
      <c r="O77" s="68">
        <f t="shared" si="29"/>
        <v>0</v>
      </c>
      <c r="P77" s="68">
        <f t="shared" si="29"/>
        <v>0</v>
      </c>
      <c r="Q77" s="68">
        <f t="shared" si="29"/>
        <v>0</v>
      </c>
      <c r="R77" s="68">
        <f t="shared" ref="R77:AG77" si="30">R35+R39+R43+R45+R47+R49+R51</f>
        <v>0</v>
      </c>
      <c r="S77" s="68">
        <f t="shared" si="30"/>
        <v>0</v>
      </c>
      <c r="T77" s="68">
        <f t="shared" si="30"/>
        <v>0</v>
      </c>
      <c r="U77" s="68">
        <f t="shared" si="30"/>
        <v>0</v>
      </c>
      <c r="V77" s="68">
        <f t="shared" si="30"/>
        <v>0</v>
      </c>
      <c r="W77" s="68">
        <f t="shared" si="30"/>
        <v>0</v>
      </c>
      <c r="X77" s="68">
        <f t="shared" si="30"/>
        <v>0</v>
      </c>
      <c r="Y77" s="68">
        <f t="shared" si="30"/>
        <v>0</v>
      </c>
      <c r="Z77" s="68">
        <f t="shared" si="30"/>
        <v>0</v>
      </c>
      <c r="AA77" s="68">
        <f t="shared" si="30"/>
        <v>0</v>
      </c>
      <c r="AB77" s="68">
        <f t="shared" si="30"/>
        <v>0</v>
      </c>
      <c r="AC77" s="68">
        <f t="shared" si="30"/>
        <v>0</v>
      </c>
      <c r="AD77" s="68">
        <f t="shared" si="30"/>
        <v>0</v>
      </c>
      <c r="AE77" s="68">
        <f t="shared" si="30"/>
        <v>0</v>
      </c>
      <c r="AF77" s="68">
        <f t="shared" si="30"/>
        <v>0</v>
      </c>
      <c r="AG77" s="68">
        <f t="shared" si="30"/>
        <v>0</v>
      </c>
      <c r="AH77" s="68">
        <f t="shared" ref="AH77" si="31">AH35+AH39+AH43+AH45+AH47+AH49+AH51</f>
        <v>0</v>
      </c>
      <c r="AI77" s="71">
        <f t="shared" si="22"/>
        <v>0</v>
      </c>
    </row>
    <row r="78" spans="1:35">
      <c r="A78" s="39" t="s">
        <v>5</v>
      </c>
      <c r="B78" s="41" t="s">
        <v>28</v>
      </c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71">
        <f t="shared" si="22"/>
        <v>0</v>
      </c>
    </row>
    <row r="79" spans="1:35" s="29" customFormat="1">
      <c r="A79" s="52" t="s">
        <v>18</v>
      </c>
      <c r="B79" s="53" t="s">
        <v>28</v>
      </c>
      <c r="C79" s="70">
        <f t="shared" ref="C79:AH79" si="32">SUM(C74,C78)</f>
        <v>0</v>
      </c>
      <c r="D79" s="70">
        <f t="shared" si="32"/>
        <v>0</v>
      </c>
      <c r="E79" s="70">
        <f t="shared" si="32"/>
        <v>0</v>
      </c>
      <c r="F79" s="119">
        <f t="shared" si="32"/>
        <v>0</v>
      </c>
      <c r="G79" s="70">
        <f t="shared" si="32"/>
        <v>0</v>
      </c>
      <c r="H79" s="70">
        <f t="shared" si="32"/>
        <v>0</v>
      </c>
      <c r="I79" s="70">
        <f t="shared" si="32"/>
        <v>0</v>
      </c>
      <c r="J79" s="70">
        <f t="shared" si="32"/>
        <v>0</v>
      </c>
      <c r="K79" s="119">
        <f t="shared" si="32"/>
        <v>0</v>
      </c>
      <c r="L79" s="70">
        <f t="shared" si="32"/>
        <v>0</v>
      </c>
      <c r="M79" s="70">
        <f t="shared" si="32"/>
        <v>0</v>
      </c>
      <c r="N79" s="70">
        <f t="shared" si="32"/>
        <v>0</v>
      </c>
      <c r="O79" s="70">
        <f t="shared" si="32"/>
        <v>0</v>
      </c>
      <c r="P79" s="70">
        <f t="shared" si="32"/>
        <v>0</v>
      </c>
      <c r="Q79" s="70">
        <f t="shared" si="32"/>
        <v>0</v>
      </c>
      <c r="R79" s="70">
        <f t="shared" si="32"/>
        <v>0</v>
      </c>
      <c r="S79" s="70">
        <f t="shared" si="32"/>
        <v>0</v>
      </c>
      <c r="T79" s="70">
        <f t="shared" si="32"/>
        <v>0</v>
      </c>
      <c r="U79" s="70">
        <f t="shared" si="32"/>
        <v>0</v>
      </c>
      <c r="V79" s="70">
        <f t="shared" si="32"/>
        <v>0</v>
      </c>
      <c r="W79" s="70">
        <f t="shared" si="32"/>
        <v>0</v>
      </c>
      <c r="X79" s="70">
        <f t="shared" si="32"/>
        <v>0</v>
      </c>
      <c r="Y79" s="70">
        <f t="shared" si="32"/>
        <v>0</v>
      </c>
      <c r="Z79" s="70">
        <f t="shared" si="32"/>
        <v>0</v>
      </c>
      <c r="AA79" s="70">
        <f t="shared" si="32"/>
        <v>0</v>
      </c>
      <c r="AB79" s="70">
        <f t="shared" si="32"/>
        <v>0</v>
      </c>
      <c r="AC79" s="70">
        <f t="shared" si="32"/>
        <v>0</v>
      </c>
      <c r="AD79" s="70">
        <f t="shared" si="32"/>
        <v>0</v>
      </c>
      <c r="AE79" s="70">
        <f t="shared" si="32"/>
        <v>0</v>
      </c>
      <c r="AF79" s="70">
        <f t="shared" si="32"/>
        <v>0</v>
      </c>
      <c r="AG79" s="70">
        <f t="shared" si="32"/>
        <v>0</v>
      </c>
      <c r="AH79" s="70">
        <f t="shared" si="32"/>
        <v>0</v>
      </c>
      <c r="AI79" s="71">
        <f>SUM(C79:AH79)</f>
        <v>0</v>
      </c>
    </row>
    <row r="80" spans="1:35">
      <c r="A80" s="54"/>
      <c r="B80" s="55"/>
      <c r="C80" s="72"/>
      <c r="D80" s="72"/>
      <c r="E80" s="120"/>
      <c r="F80" s="120"/>
      <c r="G80" s="72"/>
      <c r="H80" s="72"/>
      <c r="I80" s="72"/>
      <c r="J80" s="131"/>
      <c r="K80" s="131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2"/>
    </row>
    <row r="81" spans="1:35">
      <c r="A81" s="109" t="s">
        <v>16</v>
      </c>
      <c r="B81" s="110" t="s">
        <v>28</v>
      </c>
      <c r="C81" s="111">
        <f>'Sales - Revenue'!D16</f>
        <v>0</v>
      </c>
      <c r="D81" s="111">
        <f>'Sales - Revenue'!E16</f>
        <v>0</v>
      </c>
      <c r="E81" s="113">
        <f>'Sales - Revenue'!F16</f>
        <v>0</v>
      </c>
      <c r="F81" s="121">
        <f>'Sales - Revenue'!G16</f>
        <v>0</v>
      </c>
      <c r="G81" s="111">
        <f>'Sales - Revenue'!H16</f>
        <v>0</v>
      </c>
      <c r="H81" s="111">
        <f>'Sales - Revenue'!I16</f>
        <v>0</v>
      </c>
      <c r="I81" s="111">
        <f>'Sales - Revenue'!J16</f>
        <v>0</v>
      </c>
      <c r="J81" s="113">
        <f>'Sales - Revenue'!K16</f>
        <v>0</v>
      </c>
      <c r="K81" s="121">
        <f>'Sales - Revenue'!L16</f>
        <v>0</v>
      </c>
      <c r="L81" s="111">
        <f>'Sales - Revenue'!M16</f>
        <v>0</v>
      </c>
      <c r="M81" s="111">
        <f>'Sales - Revenue'!N16</f>
        <v>0</v>
      </c>
      <c r="N81" s="111">
        <f>'Sales - Revenue'!O16</f>
        <v>0</v>
      </c>
      <c r="O81" s="111">
        <f>'Sales - Revenue'!P16</f>
        <v>0</v>
      </c>
      <c r="P81" s="111">
        <f>'Sales - Revenue'!Q16</f>
        <v>0</v>
      </c>
      <c r="Q81" s="111">
        <f>'Sales - Revenue'!R16</f>
        <v>0</v>
      </c>
      <c r="R81" s="111">
        <f>'Sales - Revenue'!S16</f>
        <v>0</v>
      </c>
      <c r="S81" s="111">
        <f>'Sales - Revenue'!T16</f>
        <v>0</v>
      </c>
      <c r="T81" s="111">
        <f>'Sales - Revenue'!U16</f>
        <v>0</v>
      </c>
      <c r="U81" s="111">
        <f>'Sales - Revenue'!V16</f>
        <v>0</v>
      </c>
      <c r="V81" s="111">
        <f>'Sales - Revenue'!W16</f>
        <v>0</v>
      </c>
      <c r="W81" s="111">
        <f>'Sales - Revenue'!X16</f>
        <v>0</v>
      </c>
      <c r="X81" s="111">
        <f>'Sales - Revenue'!Y16</f>
        <v>0</v>
      </c>
      <c r="Y81" s="111">
        <f>'Sales - Revenue'!Z16</f>
        <v>0</v>
      </c>
      <c r="Z81" s="111">
        <f>'Sales - Revenue'!AA16</f>
        <v>0</v>
      </c>
      <c r="AA81" s="111">
        <f>'Sales - Revenue'!AB16</f>
        <v>0</v>
      </c>
      <c r="AB81" s="111">
        <f>'Sales - Revenue'!AC16</f>
        <v>0</v>
      </c>
      <c r="AC81" s="111">
        <f>'Sales - Revenue'!AD16</f>
        <v>0</v>
      </c>
      <c r="AD81" s="111">
        <f>'Sales - Revenue'!AE16</f>
        <v>0</v>
      </c>
      <c r="AE81" s="111">
        <f>'Sales - Revenue'!AF16</f>
        <v>0</v>
      </c>
      <c r="AF81" s="111">
        <f>'Sales - Revenue'!AG16</f>
        <v>0</v>
      </c>
      <c r="AG81" s="111">
        <f>'Sales - Revenue'!AH16</f>
        <v>0</v>
      </c>
      <c r="AH81" s="111">
        <f>'Sales - Revenue'!AI16</f>
        <v>0</v>
      </c>
      <c r="AI81" s="112">
        <f>SUM(C81:AH81)</f>
        <v>0</v>
      </c>
    </row>
    <row r="82" spans="1:35" s="25" customFormat="1">
      <c r="A82" s="96"/>
      <c r="B82" s="95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</row>
    <row r="83" spans="1:35" s="25" customFormat="1">
      <c r="A83" s="96"/>
      <c r="B83" s="95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</row>
    <row r="84" spans="1:35">
      <c r="A84" s="54"/>
      <c r="B84" s="55"/>
      <c r="C84" s="74"/>
      <c r="D84" s="72"/>
      <c r="E84" s="72"/>
      <c r="F84" s="72"/>
      <c r="G84" s="72"/>
      <c r="H84" s="72"/>
      <c r="I84" s="72"/>
      <c r="J84" s="120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</row>
    <row r="85" spans="1:35">
      <c r="A85" s="56" t="s">
        <v>19</v>
      </c>
      <c r="B85" s="58" t="s">
        <v>28</v>
      </c>
      <c r="C85" s="71">
        <f>C81-C79</f>
        <v>0</v>
      </c>
      <c r="D85" s="76">
        <f t="shared" ref="D85:AH85" si="33">D81-D79</f>
        <v>0</v>
      </c>
      <c r="E85" s="76">
        <f t="shared" si="33"/>
        <v>0</v>
      </c>
      <c r="F85" s="76">
        <f t="shared" si="33"/>
        <v>0</v>
      </c>
      <c r="G85" s="76">
        <f t="shared" si="33"/>
        <v>0</v>
      </c>
      <c r="H85" s="76">
        <f t="shared" si="33"/>
        <v>0</v>
      </c>
      <c r="I85" s="76">
        <f t="shared" si="33"/>
        <v>0</v>
      </c>
      <c r="J85" s="71">
        <f t="shared" si="33"/>
        <v>0</v>
      </c>
      <c r="K85" s="76">
        <f t="shared" si="33"/>
        <v>0</v>
      </c>
      <c r="L85" s="71">
        <f t="shared" si="33"/>
        <v>0</v>
      </c>
      <c r="M85" s="71">
        <f t="shared" si="33"/>
        <v>0</v>
      </c>
      <c r="N85" s="71">
        <f t="shared" si="33"/>
        <v>0</v>
      </c>
      <c r="O85" s="71">
        <f t="shared" si="33"/>
        <v>0</v>
      </c>
      <c r="P85" s="71">
        <f t="shared" si="33"/>
        <v>0</v>
      </c>
      <c r="Q85" s="71">
        <f t="shared" si="33"/>
        <v>0</v>
      </c>
      <c r="R85" s="71">
        <f t="shared" si="33"/>
        <v>0</v>
      </c>
      <c r="S85" s="71">
        <f t="shared" si="33"/>
        <v>0</v>
      </c>
      <c r="T85" s="71">
        <f t="shared" si="33"/>
        <v>0</v>
      </c>
      <c r="U85" s="71">
        <f t="shared" si="33"/>
        <v>0</v>
      </c>
      <c r="V85" s="71">
        <f t="shared" si="33"/>
        <v>0</v>
      </c>
      <c r="W85" s="71">
        <f t="shared" si="33"/>
        <v>0</v>
      </c>
      <c r="X85" s="71">
        <f t="shared" si="33"/>
        <v>0</v>
      </c>
      <c r="Y85" s="71">
        <f t="shared" si="33"/>
        <v>0</v>
      </c>
      <c r="Z85" s="71">
        <f t="shared" si="33"/>
        <v>0</v>
      </c>
      <c r="AA85" s="71">
        <f t="shared" si="33"/>
        <v>0</v>
      </c>
      <c r="AB85" s="71">
        <f t="shared" si="33"/>
        <v>0</v>
      </c>
      <c r="AC85" s="71">
        <f t="shared" si="33"/>
        <v>0</v>
      </c>
      <c r="AD85" s="71">
        <f t="shared" si="33"/>
        <v>0</v>
      </c>
      <c r="AE85" s="71">
        <f t="shared" si="33"/>
        <v>0</v>
      </c>
      <c r="AF85" s="71">
        <f t="shared" si="33"/>
        <v>0</v>
      </c>
      <c r="AG85" s="71">
        <f t="shared" si="33"/>
        <v>0</v>
      </c>
      <c r="AH85" s="71">
        <f t="shared" si="33"/>
        <v>0</v>
      </c>
      <c r="AI85" s="71">
        <f>SUM(C85:AH85)</f>
        <v>0</v>
      </c>
    </row>
    <row r="86" spans="1:35">
      <c r="A86" s="57" t="s">
        <v>35</v>
      </c>
      <c r="B86" s="58"/>
      <c r="C86" s="75"/>
      <c r="D86" s="132"/>
      <c r="E86" s="132"/>
      <c r="F86" s="132"/>
      <c r="G86" s="132"/>
      <c r="H86" s="132"/>
      <c r="I86" s="132"/>
      <c r="J86" s="132"/>
      <c r="K86" s="132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1">
        <f t="shared" ref="AI86:AI87" si="34">SUM(C86:AH86)</f>
        <v>0</v>
      </c>
    </row>
    <row r="87" spans="1:35">
      <c r="A87" s="57" t="s">
        <v>36</v>
      </c>
      <c r="B87" s="58"/>
      <c r="C87" s="135"/>
      <c r="D87" s="136"/>
      <c r="E87" s="136"/>
      <c r="F87" s="136"/>
      <c r="G87" s="136"/>
      <c r="H87" s="136"/>
      <c r="I87" s="136"/>
      <c r="J87" s="136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76">
        <f t="shared" si="34"/>
        <v>0</v>
      </c>
    </row>
    <row r="88" spans="1:35">
      <c r="A88" s="54"/>
      <c r="B88" s="55"/>
      <c r="C88" s="77"/>
      <c r="D88" s="77"/>
      <c r="E88" s="77"/>
      <c r="F88" s="77"/>
      <c r="G88" s="77"/>
      <c r="H88" s="77"/>
      <c r="I88" s="77"/>
      <c r="J88" s="134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1"/>
    </row>
    <row r="89" spans="1:35">
      <c r="A89" s="57" t="s">
        <v>37</v>
      </c>
      <c r="B89" s="58" t="s">
        <v>28</v>
      </c>
      <c r="C89" s="78">
        <f t="shared" ref="C89:AH89" si="35">C85+C19-C17+C23-C21+C39-C37+C43-C41+C59-C57+C63-C61-C86-C87</f>
        <v>0</v>
      </c>
      <c r="D89" s="78">
        <f t="shared" si="35"/>
        <v>0</v>
      </c>
      <c r="E89" s="78">
        <f>E85+E19-E17+E23-E21+E39-E37+E43-E41+E59-E57+E63-E61-E86-E87</f>
        <v>0</v>
      </c>
      <c r="F89" s="133">
        <f t="shared" si="35"/>
        <v>0</v>
      </c>
      <c r="G89" s="78">
        <f t="shared" si="35"/>
        <v>0</v>
      </c>
      <c r="H89" s="78">
        <f t="shared" si="35"/>
        <v>0</v>
      </c>
      <c r="I89" s="78">
        <f t="shared" si="35"/>
        <v>0</v>
      </c>
      <c r="J89" s="78">
        <f t="shared" si="35"/>
        <v>0</v>
      </c>
      <c r="K89" s="133">
        <f t="shared" si="35"/>
        <v>0</v>
      </c>
      <c r="L89" s="78">
        <f t="shared" si="35"/>
        <v>0</v>
      </c>
      <c r="M89" s="78">
        <f t="shared" si="35"/>
        <v>0</v>
      </c>
      <c r="N89" s="78">
        <f t="shared" si="35"/>
        <v>0</v>
      </c>
      <c r="O89" s="78">
        <f t="shared" si="35"/>
        <v>0</v>
      </c>
      <c r="P89" s="78">
        <f t="shared" si="35"/>
        <v>0</v>
      </c>
      <c r="Q89" s="78">
        <f t="shared" si="35"/>
        <v>0</v>
      </c>
      <c r="R89" s="78">
        <f t="shared" si="35"/>
        <v>0</v>
      </c>
      <c r="S89" s="78">
        <f t="shared" si="35"/>
        <v>0</v>
      </c>
      <c r="T89" s="78">
        <f t="shared" si="35"/>
        <v>0</v>
      </c>
      <c r="U89" s="78">
        <f t="shared" si="35"/>
        <v>0</v>
      </c>
      <c r="V89" s="78">
        <f t="shared" si="35"/>
        <v>0</v>
      </c>
      <c r="W89" s="78">
        <f t="shared" si="35"/>
        <v>0</v>
      </c>
      <c r="X89" s="78">
        <f t="shared" si="35"/>
        <v>0</v>
      </c>
      <c r="Y89" s="78">
        <f t="shared" si="35"/>
        <v>0</v>
      </c>
      <c r="Z89" s="78">
        <f t="shared" si="35"/>
        <v>0</v>
      </c>
      <c r="AA89" s="78">
        <f t="shared" si="35"/>
        <v>0</v>
      </c>
      <c r="AB89" s="78">
        <f t="shared" si="35"/>
        <v>0</v>
      </c>
      <c r="AC89" s="78">
        <f t="shared" si="35"/>
        <v>0</v>
      </c>
      <c r="AD89" s="78">
        <f t="shared" si="35"/>
        <v>0</v>
      </c>
      <c r="AE89" s="78">
        <f t="shared" si="35"/>
        <v>0</v>
      </c>
      <c r="AF89" s="78">
        <f t="shared" si="35"/>
        <v>0</v>
      </c>
      <c r="AG89" s="78">
        <f t="shared" si="35"/>
        <v>0</v>
      </c>
      <c r="AH89" s="78">
        <f t="shared" si="35"/>
        <v>0</v>
      </c>
      <c r="AI89" s="71">
        <f>SUM(C89:AH89)</f>
        <v>0</v>
      </c>
    </row>
    <row r="90" spans="1:35">
      <c r="A90" s="57" t="s">
        <v>55</v>
      </c>
      <c r="B90" s="58" t="s">
        <v>28</v>
      </c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71">
        <f>SUM(C90:AH90)</f>
        <v>0</v>
      </c>
    </row>
    <row r="91" spans="1:35">
      <c r="A91" s="57" t="s">
        <v>82</v>
      </c>
      <c r="B91" s="58" t="s">
        <v>28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71">
        <f>SUM(C91:AH91)</f>
        <v>0</v>
      </c>
    </row>
    <row r="93" spans="1:35">
      <c r="A93" s="57" t="s">
        <v>57</v>
      </c>
      <c r="B93" s="58" t="s">
        <v>28</v>
      </c>
      <c r="C93" s="69">
        <f t="shared" ref="C93:AH93" si="36">C15+C19+C23+C25+C27+C29+C31+C35+C39+C43+C45+C47+C49+C51-C91</f>
        <v>0</v>
      </c>
      <c r="D93" s="69">
        <f t="shared" si="36"/>
        <v>0</v>
      </c>
      <c r="E93" s="69">
        <f t="shared" si="36"/>
        <v>0</v>
      </c>
      <c r="F93" s="69">
        <f t="shared" si="36"/>
        <v>0</v>
      </c>
      <c r="G93" s="69">
        <f t="shared" si="36"/>
        <v>0</v>
      </c>
      <c r="H93" s="69">
        <f t="shared" si="36"/>
        <v>0</v>
      </c>
      <c r="I93" s="69">
        <f t="shared" si="36"/>
        <v>0</v>
      </c>
      <c r="J93" s="69">
        <f t="shared" si="36"/>
        <v>0</v>
      </c>
      <c r="K93" s="69">
        <f t="shared" si="36"/>
        <v>0</v>
      </c>
      <c r="L93" s="69">
        <f t="shared" si="36"/>
        <v>0</v>
      </c>
      <c r="M93" s="69">
        <f t="shared" si="36"/>
        <v>0</v>
      </c>
      <c r="N93" s="69">
        <f t="shared" si="36"/>
        <v>0</v>
      </c>
      <c r="O93" s="69">
        <f t="shared" si="36"/>
        <v>0</v>
      </c>
      <c r="P93" s="69">
        <f t="shared" si="36"/>
        <v>0</v>
      </c>
      <c r="Q93" s="69">
        <f t="shared" si="36"/>
        <v>0</v>
      </c>
      <c r="R93" s="69">
        <f t="shared" si="36"/>
        <v>0</v>
      </c>
      <c r="S93" s="69">
        <f t="shared" si="36"/>
        <v>0</v>
      </c>
      <c r="T93" s="69">
        <f t="shared" si="36"/>
        <v>0</v>
      </c>
      <c r="U93" s="69">
        <f t="shared" si="36"/>
        <v>0</v>
      </c>
      <c r="V93" s="69">
        <f t="shared" si="36"/>
        <v>0</v>
      </c>
      <c r="W93" s="69">
        <f t="shared" si="36"/>
        <v>0</v>
      </c>
      <c r="X93" s="69">
        <f t="shared" si="36"/>
        <v>0</v>
      </c>
      <c r="Y93" s="69">
        <f t="shared" si="36"/>
        <v>0</v>
      </c>
      <c r="Z93" s="69">
        <f t="shared" si="36"/>
        <v>0</v>
      </c>
      <c r="AA93" s="69">
        <f t="shared" si="36"/>
        <v>0</v>
      </c>
      <c r="AB93" s="69">
        <f t="shared" si="36"/>
        <v>0</v>
      </c>
      <c r="AC93" s="69">
        <f t="shared" si="36"/>
        <v>0</v>
      </c>
      <c r="AD93" s="69">
        <f t="shared" si="36"/>
        <v>0</v>
      </c>
      <c r="AE93" s="69">
        <f t="shared" si="36"/>
        <v>0</v>
      </c>
      <c r="AF93" s="69">
        <f t="shared" si="36"/>
        <v>0</v>
      </c>
      <c r="AG93" s="69">
        <f t="shared" si="36"/>
        <v>0</v>
      </c>
      <c r="AH93" s="69">
        <f t="shared" si="36"/>
        <v>0</v>
      </c>
      <c r="AI93" s="71">
        <f>SUM(C93:AH93)</f>
        <v>0</v>
      </c>
    </row>
    <row r="95" spans="1:35">
      <c r="A95" s="15" t="s">
        <v>3</v>
      </c>
      <c r="B95" s="16"/>
      <c r="C95" s="16"/>
      <c r="D95" s="16"/>
      <c r="E95" s="16"/>
    </row>
    <row r="96" spans="1:35">
      <c r="A96" s="17"/>
      <c r="B96" s="9"/>
      <c r="C96" s="6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</row>
    <row r="97" spans="1:35">
      <c r="A97" s="21" t="s">
        <v>2</v>
      </c>
      <c r="B97" s="13" t="s">
        <v>11</v>
      </c>
      <c r="C97" s="14"/>
      <c r="D97" s="14"/>
      <c r="E97" s="14"/>
      <c r="F97" s="14"/>
      <c r="G97" s="14"/>
      <c r="H97" s="14"/>
      <c r="I97" s="14"/>
      <c r="J97" s="14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2"/>
    </row>
    <row r="98" spans="1:35" s="29" customFormat="1">
      <c r="A98" s="30" t="s">
        <v>43</v>
      </c>
      <c r="B98" s="31" t="s">
        <v>11</v>
      </c>
      <c r="C98" s="63" t="e">
        <f>C75/C74</f>
        <v>#DIV/0!</v>
      </c>
      <c r="D98" s="63" t="e">
        <f t="shared" ref="D98:Q98" si="37">D75/D74</f>
        <v>#DIV/0!</v>
      </c>
      <c r="E98" s="63" t="e">
        <f t="shared" si="37"/>
        <v>#DIV/0!</v>
      </c>
      <c r="F98" s="63" t="e">
        <f t="shared" si="37"/>
        <v>#DIV/0!</v>
      </c>
      <c r="G98" s="63" t="e">
        <f t="shared" si="37"/>
        <v>#DIV/0!</v>
      </c>
      <c r="H98" s="63" t="e">
        <f t="shared" si="37"/>
        <v>#DIV/0!</v>
      </c>
      <c r="I98" s="63" t="e">
        <f t="shared" si="37"/>
        <v>#DIV/0!</v>
      </c>
      <c r="J98" s="63" t="e">
        <f t="shared" si="37"/>
        <v>#DIV/0!</v>
      </c>
      <c r="K98" s="63" t="e">
        <f t="shared" si="37"/>
        <v>#DIV/0!</v>
      </c>
      <c r="L98" s="63" t="e">
        <f t="shared" si="37"/>
        <v>#DIV/0!</v>
      </c>
      <c r="M98" s="63" t="e">
        <f t="shared" si="37"/>
        <v>#DIV/0!</v>
      </c>
      <c r="N98" s="63" t="e">
        <f t="shared" si="37"/>
        <v>#DIV/0!</v>
      </c>
      <c r="O98" s="63" t="e">
        <f t="shared" si="37"/>
        <v>#DIV/0!</v>
      </c>
      <c r="P98" s="63" t="e">
        <f t="shared" si="37"/>
        <v>#DIV/0!</v>
      </c>
      <c r="Q98" s="63" t="e">
        <f t="shared" si="37"/>
        <v>#DIV/0!</v>
      </c>
      <c r="R98" s="63" t="e">
        <f t="shared" ref="R98:AE98" si="38">R75/R74</f>
        <v>#DIV/0!</v>
      </c>
      <c r="S98" s="63" t="e">
        <f t="shared" si="38"/>
        <v>#DIV/0!</v>
      </c>
      <c r="T98" s="63" t="e">
        <f t="shared" si="38"/>
        <v>#DIV/0!</v>
      </c>
      <c r="U98" s="63" t="e">
        <f t="shared" si="38"/>
        <v>#DIV/0!</v>
      </c>
      <c r="V98" s="63" t="e">
        <f t="shared" si="38"/>
        <v>#DIV/0!</v>
      </c>
      <c r="W98" s="63" t="e">
        <f t="shared" si="38"/>
        <v>#DIV/0!</v>
      </c>
      <c r="X98" s="63" t="e">
        <f t="shared" si="38"/>
        <v>#DIV/0!</v>
      </c>
      <c r="Y98" s="63" t="e">
        <f t="shared" si="38"/>
        <v>#DIV/0!</v>
      </c>
      <c r="Z98" s="63" t="e">
        <f t="shared" si="38"/>
        <v>#DIV/0!</v>
      </c>
      <c r="AA98" s="63" t="e">
        <f t="shared" si="38"/>
        <v>#DIV/0!</v>
      </c>
      <c r="AB98" s="63" t="e">
        <f t="shared" si="38"/>
        <v>#DIV/0!</v>
      </c>
      <c r="AC98" s="63" t="e">
        <f t="shared" si="38"/>
        <v>#DIV/0!</v>
      </c>
      <c r="AD98" s="63" t="e">
        <f t="shared" si="38"/>
        <v>#DIV/0!</v>
      </c>
      <c r="AE98" s="63" t="e">
        <f t="shared" si="38"/>
        <v>#DIV/0!</v>
      </c>
      <c r="AF98" s="63" t="e">
        <f>AF75/AF74</f>
        <v>#DIV/0!</v>
      </c>
      <c r="AG98" s="63" t="e">
        <f>AG75/AG74</f>
        <v>#DIV/0!</v>
      </c>
      <c r="AH98" s="63" t="e">
        <f>AH75/AH74</f>
        <v>#DIV/0!</v>
      </c>
      <c r="AI98" s="33"/>
    </row>
    <row r="99" spans="1:35" s="29" customFormat="1">
      <c r="A99" s="30" t="s">
        <v>9</v>
      </c>
      <c r="B99" s="31" t="s">
        <v>11</v>
      </c>
      <c r="C99" s="63" t="e">
        <f>C76/C75</f>
        <v>#DIV/0!</v>
      </c>
      <c r="D99" s="63" t="e">
        <f t="shared" ref="D99:J99" si="39">D76/D75</f>
        <v>#DIV/0!</v>
      </c>
      <c r="E99" s="63" t="e">
        <f t="shared" si="39"/>
        <v>#DIV/0!</v>
      </c>
      <c r="F99" s="63" t="e">
        <f t="shared" si="39"/>
        <v>#DIV/0!</v>
      </c>
      <c r="G99" s="63" t="e">
        <f t="shared" si="39"/>
        <v>#DIV/0!</v>
      </c>
      <c r="H99" s="63" t="e">
        <f t="shared" si="39"/>
        <v>#DIV/0!</v>
      </c>
      <c r="I99" s="63" t="e">
        <f t="shared" si="39"/>
        <v>#DIV/0!</v>
      </c>
      <c r="J99" s="63" t="e">
        <f t="shared" si="39"/>
        <v>#DIV/0!</v>
      </c>
      <c r="K99" s="63"/>
      <c r="L99" s="63"/>
      <c r="M99" s="63"/>
      <c r="N99" s="63"/>
      <c r="O99" s="63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3"/>
    </row>
    <row r="100" spans="1:35">
      <c r="A100" s="21" t="s">
        <v>10</v>
      </c>
      <c r="B100" s="13" t="s">
        <v>11</v>
      </c>
      <c r="C100" s="63" t="e">
        <f>C77/C75</f>
        <v>#DIV/0!</v>
      </c>
      <c r="D100" s="63" t="e">
        <f t="shared" ref="D100:J100" si="40">D77/D75</f>
        <v>#DIV/0!</v>
      </c>
      <c r="E100" s="63" t="e">
        <f t="shared" si="40"/>
        <v>#DIV/0!</v>
      </c>
      <c r="F100" s="63" t="e">
        <f t="shared" si="40"/>
        <v>#DIV/0!</v>
      </c>
      <c r="G100" s="63" t="e">
        <f t="shared" si="40"/>
        <v>#DIV/0!</v>
      </c>
      <c r="H100" s="63" t="e">
        <f t="shared" si="40"/>
        <v>#DIV/0!</v>
      </c>
      <c r="I100" s="63" t="e">
        <f t="shared" si="40"/>
        <v>#DIV/0!</v>
      </c>
      <c r="J100" s="63" t="e">
        <f t="shared" si="40"/>
        <v>#DIV/0!</v>
      </c>
      <c r="K100" s="42"/>
      <c r="L100" s="42"/>
      <c r="M100" s="42"/>
      <c r="N100" s="42"/>
      <c r="O100" s="42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2"/>
    </row>
    <row r="101" spans="1:35">
      <c r="A101" s="21" t="s">
        <v>44</v>
      </c>
      <c r="B101" s="13" t="s">
        <v>11</v>
      </c>
      <c r="C101" s="63" t="e">
        <f>+C78/C79</f>
        <v>#DIV/0!</v>
      </c>
      <c r="D101" s="63" t="e">
        <f t="shared" ref="D101:AH101" si="41">+D78/D79</f>
        <v>#DIV/0!</v>
      </c>
      <c r="E101" s="63" t="e">
        <f t="shared" si="41"/>
        <v>#DIV/0!</v>
      </c>
      <c r="F101" s="63" t="e">
        <f t="shared" si="41"/>
        <v>#DIV/0!</v>
      </c>
      <c r="G101" s="63" t="e">
        <f t="shared" si="41"/>
        <v>#DIV/0!</v>
      </c>
      <c r="H101" s="63" t="e">
        <f t="shared" si="41"/>
        <v>#DIV/0!</v>
      </c>
      <c r="I101" s="63" t="e">
        <f t="shared" si="41"/>
        <v>#DIV/0!</v>
      </c>
      <c r="J101" s="63" t="e">
        <f t="shared" si="41"/>
        <v>#DIV/0!</v>
      </c>
      <c r="K101" s="63" t="e">
        <f t="shared" si="41"/>
        <v>#DIV/0!</v>
      </c>
      <c r="L101" s="63" t="e">
        <f t="shared" si="41"/>
        <v>#DIV/0!</v>
      </c>
      <c r="M101" s="63" t="e">
        <f t="shared" si="41"/>
        <v>#DIV/0!</v>
      </c>
      <c r="N101" s="63" t="e">
        <f t="shared" si="41"/>
        <v>#DIV/0!</v>
      </c>
      <c r="O101" s="63" t="e">
        <f t="shared" si="41"/>
        <v>#DIV/0!</v>
      </c>
      <c r="P101" s="63" t="e">
        <f t="shared" si="41"/>
        <v>#DIV/0!</v>
      </c>
      <c r="Q101" s="63" t="e">
        <f t="shared" si="41"/>
        <v>#DIV/0!</v>
      </c>
      <c r="R101" s="63" t="e">
        <f t="shared" ref="R101:AE101" si="42">+R78/R79</f>
        <v>#DIV/0!</v>
      </c>
      <c r="S101" s="63" t="e">
        <f t="shared" si="42"/>
        <v>#DIV/0!</v>
      </c>
      <c r="T101" s="63" t="e">
        <f t="shared" si="42"/>
        <v>#DIV/0!</v>
      </c>
      <c r="U101" s="63" t="e">
        <f t="shared" si="42"/>
        <v>#DIV/0!</v>
      </c>
      <c r="V101" s="63" t="e">
        <f t="shared" si="42"/>
        <v>#DIV/0!</v>
      </c>
      <c r="W101" s="63" t="e">
        <f t="shared" si="42"/>
        <v>#DIV/0!</v>
      </c>
      <c r="X101" s="63" t="e">
        <f t="shared" si="42"/>
        <v>#DIV/0!</v>
      </c>
      <c r="Y101" s="63" t="e">
        <f t="shared" si="42"/>
        <v>#DIV/0!</v>
      </c>
      <c r="Z101" s="63" t="e">
        <f t="shared" si="42"/>
        <v>#DIV/0!</v>
      </c>
      <c r="AA101" s="63" t="e">
        <f t="shared" si="42"/>
        <v>#DIV/0!</v>
      </c>
      <c r="AB101" s="63" t="e">
        <f t="shared" si="42"/>
        <v>#DIV/0!</v>
      </c>
      <c r="AC101" s="63" t="e">
        <f t="shared" si="42"/>
        <v>#DIV/0!</v>
      </c>
      <c r="AD101" s="63" t="e">
        <f t="shared" si="42"/>
        <v>#DIV/0!</v>
      </c>
      <c r="AE101" s="63" t="e">
        <f t="shared" si="42"/>
        <v>#DIV/0!</v>
      </c>
      <c r="AF101" s="63" t="e">
        <f t="shared" si="41"/>
        <v>#DIV/0!</v>
      </c>
      <c r="AG101" s="63" t="e">
        <f t="shared" si="41"/>
        <v>#DIV/0!</v>
      </c>
      <c r="AH101" s="63" t="e">
        <f t="shared" si="41"/>
        <v>#DIV/0!</v>
      </c>
      <c r="AI101" s="2"/>
    </row>
    <row r="102" spans="1:35">
      <c r="A102" s="21" t="s">
        <v>1</v>
      </c>
      <c r="B102" s="13" t="s">
        <v>11</v>
      </c>
      <c r="C102" s="63" t="e">
        <f>(C81-C74)/C81</f>
        <v>#DIV/0!</v>
      </c>
      <c r="D102" s="63" t="e">
        <f t="shared" ref="D102:Q102" si="43">(D81-D74)/D81</f>
        <v>#DIV/0!</v>
      </c>
      <c r="E102" s="63" t="e">
        <f t="shared" si="43"/>
        <v>#DIV/0!</v>
      </c>
      <c r="F102" s="63" t="e">
        <f t="shared" si="43"/>
        <v>#DIV/0!</v>
      </c>
      <c r="G102" s="63" t="e">
        <f t="shared" si="43"/>
        <v>#DIV/0!</v>
      </c>
      <c r="H102" s="63" t="e">
        <f t="shared" si="43"/>
        <v>#DIV/0!</v>
      </c>
      <c r="I102" s="63" t="e">
        <f t="shared" si="43"/>
        <v>#DIV/0!</v>
      </c>
      <c r="J102" s="63" t="e">
        <f t="shared" si="43"/>
        <v>#DIV/0!</v>
      </c>
      <c r="K102" s="63" t="e">
        <f t="shared" si="43"/>
        <v>#DIV/0!</v>
      </c>
      <c r="L102" s="63" t="e">
        <f t="shared" si="43"/>
        <v>#DIV/0!</v>
      </c>
      <c r="M102" s="63" t="e">
        <f t="shared" si="43"/>
        <v>#DIV/0!</v>
      </c>
      <c r="N102" s="63" t="e">
        <f t="shared" si="43"/>
        <v>#DIV/0!</v>
      </c>
      <c r="O102" s="63" t="e">
        <f t="shared" si="43"/>
        <v>#DIV/0!</v>
      </c>
      <c r="P102" s="63" t="e">
        <f t="shared" si="43"/>
        <v>#DIV/0!</v>
      </c>
      <c r="Q102" s="63" t="e">
        <f t="shared" si="43"/>
        <v>#DIV/0!</v>
      </c>
      <c r="R102" s="63" t="e">
        <f t="shared" ref="R102:AE102" si="44">(R81-R74)/R81</f>
        <v>#DIV/0!</v>
      </c>
      <c r="S102" s="63" t="e">
        <f t="shared" si="44"/>
        <v>#DIV/0!</v>
      </c>
      <c r="T102" s="63" t="e">
        <f t="shared" si="44"/>
        <v>#DIV/0!</v>
      </c>
      <c r="U102" s="63" t="e">
        <f t="shared" si="44"/>
        <v>#DIV/0!</v>
      </c>
      <c r="V102" s="63" t="e">
        <f t="shared" si="44"/>
        <v>#DIV/0!</v>
      </c>
      <c r="W102" s="63" t="e">
        <f t="shared" si="44"/>
        <v>#DIV/0!</v>
      </c>
      <c r="X102" s="63" t="e">
        <f t="shared" si="44"/>
        <v>#DIV/0!</v>
      </c>
      <c r="Y102" s="63" t="e">
        <f t="shared" si="44"/>
        <v>#DIV/0!</v>
      </c>
      <c r="Z102" s="63" t="e">
        <f t="shared" si="44"/>
        <v>#DIV/0!</v>
      </c>
      <c r="AA102" s="63" t="e">
        <f t="shared" si="44"/>
        <v>#DIV/0!</v>
      </c>
      <c r="AB102" s="63" t="e">
        <f t="shared" si="44"/>
        <v>#DIV/0!</v>
      </c>
      <c r="AC102" s="63" t="e">
        <f t="shared" si="44"/>
        <v>#DIV/0!</v>
      </c>
      <c r="AD102" s="63" t="e">
        <f t="shared" si="44"/>
        <v>#DIV/0!</v>
      </c>
      <c r="AE102" s="63" t="e">
        <f t="shared" si="44"/>
        <v>#DIV/0!</v>
      </c>
      <c r="AF102" s="63" t="e">
        <f>(AF81-AF74)/AF81</f>
        <v>#DIV/0!</v>
      </c>
      <c r="AG102" s="63" t="e">
        <f>(AG81-AG74)/AG81</f>
        <v>#DIV/0!</v>
      </c>
      <c r="AH102" s="63" t="e">
        <f>(AH81-AH74)/AH81</f>
        <v>#DIV/0!</v>
      </c>
      <c r="AI102" s="2"/>
    </row>
    <row r="103" spans="1:35">
      <c r="A103" s="22" t="s">
        <v>0</v>
      </c>
      <c r="B103" s="13" t="s">
        <v>11</v>
      </c>
      <c r="C103" s="14"/>
      <c r="D103" s="14"/>
      <c r="E103" s="14"/>
      <c r="F103" s="14"/>
      <c r="G103" s="14"/>
      <c r="H103" s="14"/>
      <c r="I103" s="14"/>
      <c r="J103" s="14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2"/>
    </row>
    <row r="104" spans="1:35">
      <c r="A104" s="17"/>
      <c r="B104" s="1"/>
      <c r="C104" s="1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5" s="25" customFormat="1">
      <c r="A105" s="23"/>
      <c r="C105" s="27"/>
      <c r="AI105" s="92"/>
    </row>
    <row r="106" spans="1:35" s="25" customFormat="1">
      <c r="A106" s="93" t="s">
        <v>48</v>
      </c>
      <c r="C106" s="27"/>
      <c r="AI106" s="92"/>
    </row>
    <row r="107" spans="1:35" s="25" customFormat="1">
      <c r="A107" s="23"/>
      <c r="C107" s="27"/>
      <c r="AI107" s="92"/>
    </row>
    <row r="108" spans="1:35">
      <c r="A108" s="26" t="s">
        <v>2</v>
      </c>
      <c r="B108" s="24" t="s">
        <v>17</v>
      </c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</row>
    <row r="109" spans="1:35" s="29" customFormat="1">
      <c r="A109" s="34" t="s">
        <v>21</v>
      </c>
      <c r="B109" s="29" t="s">
        <v>24</v>
      </c>
    </row>
    <row r="110" spans="1:35" s="29" customFormat="1">
      <c r="A110" s="34" t="s">
        <v>9</v>
      </c>
      <c r="B110" s="35" t="s">
        <v>25</v>
      </c>
    </row>
    <row r="111" spans="1:35" s="29" customFormat="1">
      <c r="A111" s="34" t="s">
        <v>10</v>
      </c>
      <c r="B111" s="35" t="s">
        <v>26</v>
      </c>
    </row>
    <row r="112" spans="1:35">
      <c r="A112" s="26" t="s">
        <v>20</v>
      </c>
      <c r="B112" s="24" t="s">
        <v>45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</row>
    <row r="113" spans="1:35">
      <c r="A113" s="26" t="s">
        <v>0</v>
      </c>
      <c r="B113" s="24" t="s">
        <v>6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</row>
  </sheetData>
  <conditionalFormatting sqref="A2:A4">
    <cfRule type="expression" dxfId="12" priority="109">
      <formula>OR($A$4="",$A$4="Project X")</formula>
    </cfRule>
  </conditionalFormatting>
  <conditionalFormatting sqref="C103:AH103 C97:AH99">
    <cfRule type="expression" dxfId="11" priority="82">
      <formula>C97=""</formula>
    </cfRule>
  </conditionalFormatting>
  <conditionalFormatting sqref="K100:AH100">
    <cfRule type="expression" dxfId="10" priority="81">
      <formula>K100=""</formula>
    </cfRule>
  </conditionalFormatting>
  <conditionalFormatting sqref="C100:J100 C102:J102 C101:AH101">
    <cfRule type="expression" dxfId="9" priority="9">
      <formula>C100=""</formula>
    </cfRule>
  </conditionalFormatting>
  <conditionalFormatting sqref="K102:AH102">
    <cfRule type="expression" dxfId="8" priority="8">
      <formula>K102=""</formula>
    </cfRule>
  </conditionalFormatting>
  <conditionalFormatting sqref="C87:AH87">
    <cfRule type="expression" dxfId="7" priority="5">
      <formula>C87=""</formula>
    </cfRule>
  </conditionalFormatting>
  <conditionalFormatting sqref="C93:AH93">
    <cfRule type="cellIs" dxfId="6" priority="1" operator="equal">
      <formula>0</formula>
    </cfRule>
    <cfRule type="cellIs" dxfId="5" priority="2" operator="lessThan">
      <formula>0</formula>
    </cfRule>
    <cfRule type="cellIs" dxfId="4" priority="3" operator="lessThan">
      <formula>0</formula>
    </cfRule>
    <cfRule type="cellIs" dxfId="3" priority="4" operator="greaterThan">
      <formula>0</formula>
    </cfRule>
  </conditionalFormatting>
  <pageMargins left="0.7" right="0.7" top="0.75" bottom="0.75" header="0.3" footer="0.3"/>
  <pageSetup paperSize="8" scale="4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J16"/>
  <sheetViews>
    <sheetView zoomScale="90" zoomScaleNormal="90" workbookViewId="0">
      <selection activeCell="G22" sqref="G22"/>
    </sheetView>
  </sheetViews>
  <sheetFormatPr baseColWidth="10" defaultColWidth="11.42578125" defaultRowHeight="15"/>
  <cols>
    <col min="1" max="1" width="23.5703125" style="38" customWidth="1"/>
    <col min="2" max="2" width="33.5703125" style="38" customWidth="1"/>
    <col min="3" max="16384" width="11.42578125" style="38"/>
  </cols>
  <sheetData>
    <row r="2" spans="1:36" s="19" customFormat="1" ht="18.75">
      <c r="A2" s="66" t="s">
        <v>12</v>
      </c>
      <c r="B2" s="94"/>
      <c r="C2" s="18"/>
      <c r="D2" s="65" t="s">
        <v>39</v>
      </c>
      <c r="E2" s="62"/>
      <c r="F2" s="18"/>
      <c r="G2" s="18"/>
      <c r="H2" s="37"/>
      <c r="I2" s="20"/>
      <c r="J2" s="18"/>
      <c r="K2" s="18"/>
      <c r="L2" s="18"/>
      <c r="M2" s="20"/>
      <c r="N2" s="40"/>
      <c r="O2" s="28" t="s">
        <v>32</v>
      </c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18"/>
    </row>
    <row r="3" spans="1:36" s="19" customFormat="1" ht="18.75">
      <c r="A3" s="67" t="s">
        <v>13</v>
      </c>
      <c r="B3" s="94"/>
      <c r="C3" s="18"/>
      <c r="D3" s="64" t="s">
        <v>38</v>
      </c>
      <c r="E3" s="61"/>
      <c r="F3" s="18"/>
      <c r="G3" s="18"/>
      <c r="H3" s="37"/>
      <c r="I3" s="20"/>
      <c r="J3" s="18"/>
      <c r="K3" s="18"/>
      <c r="L3" s="18"/>
      <c r="M3" s="20"/>
      <c r="N3" s="44"/>
      <c r="O3" s="28" t="s">
        <v>33</v>
      </c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18"/>
    </row>
    <row r="4" spans="1:36" s="19" customFormat="1" ht="18.75">
      <c r="A4" s="66" t="s">
        <v>14</v>
      </c>
      <c r="B4" s="94"/>
      <c r="C4" s="18"/>
      <c r="D4" s="59" t="s">
        <v>42</v>
      </c>
      <c r="E4" s="60"/>
      <c r="N4" s="45"/>
      <c r="O4" s="28" t="s">
        <v>34</v>
      </c>
      <c r="AJ4" s="18"/>
    </row>
    <row r="5" spans="1:36" s="1" customFormat="1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s="1" customFormat="1" ht="18.75">
      <c r="A6" s="107" t="s">
        <v>49</v>
      </c>
      <c r="B6" s="97"/>
      <c r="C6" s="98"/>
      <c r="D6" s="140" t="s">
        <v>58</v>
      </c>
      <c r="E6" s="140">
        <f t="shared" ref="E6:AI6" si="0">D6+1</f>
        <v>2023</v>
      </c>
      <c r="F6" s="140">
        <f t="shared" si="0"/>
        <v>2024</v>
      </c>
      <c r="G6" s="141">
        <f t="shared" si="0"/>
        <v>2025</v>
      </c>
      <c r="H6" s="141">
        <f t="shared" si="0"/>
        <v>2026</v>
      </c>
      <c r="I6" s="141">
        <f t="shared" si="0"/>
        <v>2027</v>
      </c>
      <c r="J6" s="141">
        <f t="shared" si="0"/>
        <v>2028</v>
      </c>
      <c r="K6" s="141">
        <f t="shared" si="0"/>
        <v>2029</v>
      </c>
      <c r="L6" s="142">
        <f t="shared" si="0"/>
        <v>2030</v>
      </c>
      <c r="M6" s="142">
        <f t="shared" si="0"/>
        <v>2031</v>
      </c>
      <c r="N6" s="142">
        <f t="shared" si="0"/>
        <v>2032</v>
      </c>
      <c r="O6" s="142">
        <f t="shared" si="0"/>
        <v>2033</v>
      </c>
      <c r="P6" s="142">
        <f t="shared" si="0"/>
        <v>2034</v>
      </c>
      <c r="Q6" s="142">
        <f t="shared" si="0"/>
        <v>2035</v>
      </c>
      <c r="R6" s="142">
        <f t="shared" si="0"/>
        <v>2036</v>
      </c>
      <c r="S6" s="142">
        <f t="shared" si="0"/>
        <v>2037</v>
      </c>
      <c r="T6" s="142">
        <f t="shared" si="0"/>
        <v>2038</v>
      </c>
      <c r="U6" s="142">
        <f t="shared" si="0"/>
        <v>2039</v>
      </c>
      <c r="V6" s="142">
        <f t="shared" si="0"/>
        <v>2040</v>
      </c>
      <c r="W6" s="142">
        <f t="shared" si="0"/>
        <v>2041</v>
      </c>
      <c r="X6" s="142">
        <f t="shared" si="0"/>
        <v>2042</v>
      </c>
      <c r="Y6" s="142">
        <f t="shared" si="0"/>
        <v>2043</v>
      </c>
      <c r="Z6" s="142">
        <f t="shared" si="0"/>
        <v>2044</v>
      </c>
      <c r="AA6" s="142">
        <f t="shared" si="0"/>
        <v>2045</v>
      </c>
      <c r="AB6" s="142">
        <f t="shared" si="0"/>
        <v>2046</v>
      </c>
      <c r="AC6" s="142">
        <f t="shared" si="0"/>
        <v>2047</v>
      </c>
      <c r="AD6" s="142">
        <f t="shared" si="0"/>
        <v>2048</v>
      </c>
      <c r="AE6" s="142">
        <f t="shared" si="0"/>
        <v>2049</v>
      </c>
      <c r="AF6" s="142">
        <f t="shared" si="0"/>
        <v>2050</v>
      </c>
      <c r="AG6" s="142">
        <f t="shared" si="0"/>
        <v>2051</v>
      </c>
      <c r="AH6" s="142">
        <f t="shared" si="0"/>
        <v>2052</v>
      </c>
      <c r="AI6" s="142">
        <f t="shared" si="0"/>
        <v>2053</v>
      </c>
      <c r="AJ6" s="99" t="s">
        <v>4</v>
      </c>
    </row>
    <row r="7" spans="1:36" s="1" customFormat="1" ht="18.75">
      <c r="A7" s="107"/>
      <c r="B7" s="97"/>
      <c r="C7" s="143" t="str">
        <f>Template!A7</f>
        <v>R&amp;D phase ( (End: DD.MM.YYYY)</v>
      </c>
      <c r="D7" s="137"/>
      <c r="E7" s="137"/>
      <c r="F7" s="137"/>
      <c r="G7" s="138"/>
      <c r="H7" s="138"/>
      <c r="I7" s="138"/>
      <c r="J7" s="138"/>
      <c r="K7" s="138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99"/>
    </row>
    <row r="8" spans="1:36" s="1" customFormat="1" ht="18.75">
      <c r="A8" s="107"/>
      <c r="B8" s="97"/>
      <c r="C8" s="143" t="str">
        <f>Template!A8</f>
        <v>FID phase (End: DD.MM.YYYY)</v>
      </c>
      <c r="D8" s="137"/>
      <c r="E8" s="137"/>
      <c r="F8" s="138"/>
      <c r="G8" s="138"/>
      <c r="H8" s="138"/>
      <c r="I8" s="138"/>
      <c r="J8" s="138"/>
      <c r="K8" s="138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99"/>
    </row>
    <row r="9" spans="1:36" s="1" customFormat="1" ht="18.75">
      <c r="A9" s="107"/>
      <c r="B9" s="97"/>
      <c r="C9" s="143" t="str">
        <f>Template!A9</f>
        <v>Mass Production phase</v>
      </c>
      <c r="D9" s="137"/>
      <c r="E9" s="137"/>
      <c r="F9" s="137"/>
      <c r="G9" s="138"/>
      <c r="H9" s="138"/>
      <c r="I9" s="138"/>
      <c r="J9" s="138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99"/>
    </row>
    <row r="10" spans="1:36" s="1" customFormat="1">
      <c r="A10" s="100" t="s">
        <v>53</v>
      </c>
      <c r="B10" s="101" t="s">
        <v>31</v>
      </c>
      <c r="C10" s="102" t="s">
        <v>47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4">
        <f t="shared" ref="AJ10:AJ16" si="1">SUM(D10:AI10)</f>
        <v>0</v>
      </c>
    </row>
    <row r="11" spans="1:36" s="1" customFormat="1">
      <c r="A11" s="100"/>
      <c r="B11" s="101" t="s">
        <v>30</v>
      </c>
      <c r="C11" s="102" t="s">
        <v>46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4">
        <f t="shared" si="1"/>
        <v>0</v>
      </c>
    </row>
    <row r="12" spans="1:36" s="1" customFormat="1">
      <c r="A12" s="100" t="s">
        <v>54</v>
      </c>
      <c r="B12" s="101" t="s">
        <v>31</v>
      </c>
      <c r="C12" s="102" t="s">
        <v>47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4">
        <f t="shared" si="1"/>
        <v>0</v>
      </c>
    </row>
    <row r="13" spans="1:36" s="1" customFormat="1">
      <c r="A13" s="100"/>
      <c r="B13" s="101" t="s">
        <v>30</v>
      </c>
      <c r="C13" s="102" t="s">
        <v>46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4">
        <f t="shared" si="1"/>
        <v>0</v>
      </c>
    </row>
    <row r="14" spans="1:36" s="1" customFormat="1">
      <c r="A14" s="100" t="s">
        <v>51</v>
      </c>
      <c r="B14" s="101"/>
      <c r="C14" s="102" t="s">
        <v>50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4">
        <f t="shared" si="1"/>
        <v>0</v>
      </c>
    </row>
    <row r="15" spans="1:36" s="1" customFormat="1">
      <c r="A15" s="100" t="s">
        <v>52</v>
      </c>
      <c r="B15" s="101"/>
      <c r="C15" s="102" t="s">
        <v>50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4">
        <f t="shared" si="1"/>
        <v>0</v>
      </c>
    </row>
    <row r="16" spans="1:36" s="1" customFormat="1">
      <c r="A16" s="101" t="s">
        <v>16</v>
      </c>
      <c r="B16" s="101"/>
      <c r="C16" s="105" t="s">
        <v>28</v>
      </c>
      <c r="D16" s="106">
        <f>(D10*D11+D12*D13+D14+D15)/1000000</f>
        <v>0</v>
      </c>
      <c r="E16" s="106">
        <f t="shared" ref="E16:AI16" si="2">(E10*E11+E12*E13+E14+E15)/1000000</f>
        <v>0</v>
      </c>
      <c r="F16" s="106">
        <f t="shared" si="2"/>
        <v>0</v>
      </c>
      <c r="G16" s="106">
        <f t="shared" si="2"/>
        <v>0</v>
      </c>
      <c r="H16" s="106">
        <f t="shared" si="2"/>
        <v>0</v>
      </c>
      <c r="I16" s="106">
        <f t="shared" si="2"/>
        <v>0</v>
      </c>
      <c r="J16" s="106">
        <f t="shared" si="2"/>
        <v>0</v>
      </c>
      <c r="K16" s="106">
        <f t="shared" si="2"/>
        <v>0</v>
      </c>
      <c r="L16" s="106">
        <f t="shared" si="2"/>
        <v>0</v>
      </c>
      <c r="M16" s="106">
        <f t="shared" si="2"/>
        <v>0</v>
      </c>
      <c r="N16" s="106">
        <f t="shared" si="2"/>
        <v>0</v>
      </c>
      <c r="O16" s="106">
        <f t="shared" si="2"/>
        <v>0</v>
      </c>
      <c r="P16" s="106">
        <f t="shared" si="2"/>
        <v>0</v>
      </c>
      <c r="Q16" s="106">
        <f t="shared" si="2"/>
        <v>0</v>
      </c>
      <c r="R16" s="106">
        <f t="shared" si="2"/>
        <v>0</v>
      </c>
      <c r="S16" s="106">
        <f t="shared" si="2"/>
        <v>0</v>
      </c>
      <c r="T16" s="106">
        <f t="shared" si="2"/>
        <v>0</v>
      </c>
      <c r="U16" s="106">
        <f t="shared" si="2"/>
        <v>0</v>
      </c>
      <c r="V16" s="106">
        <f t="shared" si="2"/>
        <v>0</v>
      </c>
      <c r="W16" s="106">
        <f t="shared" si="2"/>
        <v>0</v>
      </c>
      <c r="X16" s="106">
        <f t="shared" si="2"/>
        <v>0</v>
      </c>
      <c r="Y16" s="106">
        <f t="shared" si="2"/>
        <v>0</v>
      </c>
      <c r="Z16" s="106">
        <f t="shared" si="2"/>
        <v>0</v>
      </c>
      <c r="AA16" s="106">
        <f t="shared" si="2"/>
        <v>0</v>
      </c>
      <c r="AB16" s="106">
        <f t="shared" si="2"/>
        <v>0</v>
      </c>
      <c r="AC16" s="106">
        <f t="shared" si="2"/>
        <v>0</v>
      </c>
      <c r="AD16" s="106">
        <f t="shared" si="2"/>
        <v>0</v>
      </c>
      <c r="AE16" s="106">
        <f t="shared" si="2"/>
        <v>0</v>
      </c>
      <c r="AF16" s="106">
        <f t="shared" si="2"/>
        <v>0</v>
      </c>
      <c r="AG16" s="106">
        <f t="shared" si="2"/>
        <v>0</v>
      </c>
      <c r="AH16" s="106">
        <f t="shared" si="2"/>
        <v>0</v>
      </c>
      <c r="AI16" s="106">
        <f t="shared" si="2"/>
        <v>0</v>
      </c>
      <c r="AJ16" s="104">
        <f t="shared" si="1"/>
        <v>0</v>
      </c>
    </row>
  </sheetData>
  <conditionalFormatting sqref="A2:B4">
    <cfRule type="expression" dxfId="2" priority="3">
      <formula>OR($A$4="",$A$4="Project X")</formula>
    </cfRule>
  </conditionalFormatting>
  <conditionalFormatting sqref="A6:B9">
    <cfRule type="expression" dxfId="1" priority="2">
      <formula>OR($A$4="",$A$4="Project X")</formula>
    </cfRule>
  </conditionalFormatting>
  <conditionalFormatting sqref="A10:A15">
    <cfRule type="expression" dxfId="0" priority="1">
      <formula>OR($A$4="",$A$4="Project X")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Template</vt:lpstr>
      <vt:lpstr>Sales - Revenue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2019-07-29T16:01:52Z</dcterms:created>
  <dcterms:modified xsi:type="dcterms:W3CDTF">2024-01-10T08:23:46Z</dcterms:modified>
  <cp:category/>
</cp:coreProperties>
</file>